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drawings/drawing24.xml" ContentType="application/vnd.openxmlformats-officedocument.drawingml.chartshapes+xml"/>
  <Override PartName="/xl/charts/chart31.xml" ContentType="application/vnd.openxmlformats-officedocument.drawingml.chart+xml"/>
  <Override PartName="/xl/drawings/drawing25.xml" ContentType="application/vnd.openxmlformats-officedocument.drawingml.chartshapes+xml"/>
  <Override PartName="/xl/charts/chart32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8.xml" ContentType="application/vnd.openxmlformats-officedocument.drawingml.chartshapes+xml"/>
  <Override PartName="/xl/charts/chart35.xml" ContentType="application/vnd.openxmlformats-officedocument.drawingml.chart+xml"/>
  <Override PartName="/xl/drawings/drawing29.xml" ContentType="application/vnd.openxmlformats-officedocument.drawing+xml"/>
  <Override PartName="/xl/charts/chart3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drawings/drawing32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05" yWindow="-105" windowWidth="20700" windowHeight="11760" tabRatio="942"/>
  </bookViews>
  <sheets>
    <sheet name="5.1" sheetId="1" r:id="rId1"/>
    <sheet name="5.2" sheetId="2" r:id="rId2"/>
    <sheet name="5.3.1" sheetId="23" r:id="rId3"/>
    <sheet name="5.3.2" sheetId="25" r:id="rId4"/>
    <sheet name="5.3.3 " sheetId="5" r:id="rId5"/>
    <sheet name="5.3.4" sheetId="26" r:id="rId6"/>
    <sheet name="5.3.5.1" sheetId="7" r:id="rId7"/>
    <sheet name="5.3.5.2" sheetId="8" r:id="rId8"/>
    <sheet name="5.3.5.3" sheetId="9" r:id="rId9"/>
    <sheet name="5.3.5.4" sheetId="10" r:id="rId10"/>
    <sheet name="5.3.5.5.1" sheetId="11" r:id="rId11"/>
    <sheet name="5.3.5.5.2" sheetId="12" r:id="rId12"/>
    <sheet name="5.3.5.5.3" sheetId="13" r:id="rId13"/>
    <sheet name="5.4.1" sheetId="14" r:id="rId14"/>
    <sheet name="5.4.2" sheetId="15" r:id="rId15"/>
    <sheet name="5.4.3" sheetId="16" r:id="rId16"/>
    <sheet name="5.5.1. " sheetId="17" r:id="rId17"/>
    <sheet name="5.5.2 " sheetId="18" state="hidden" r:id="rId18"/>
    <sheet name="5.5.2 Graf. " sheetId="19" state="hidden" r:id="rId19"/>
    <sheet name="5.5.3.1 " sheetId="20" state="hidden" r:id="rId20"/>
    <sheet name="5.5.3.2 " sheetId="21" state="hidden" r:id="rId21"/>
    <sheet name="GRAFICOS " sheetId="22" state="hidden" r:id="rId22"/>
  </sheets>
  <externalReferences>
    <externalReference r:id="rId23"/>
    <externalReference r:id="rId24"/>
    <externalReference r:id="rId25"/>
  </externalReferences>
  <definedNames>
    <definedName name="_xlnm._FilterDatabase" localSheetId="0" hidden="1">'5.1'!$B$5:$D$29</definedName>
    <definedName name="_xlnm._FilterDatabase" localSheetId="7" hidden="1">'5.3.5.2'!$B$42:$Q$73</definedName>
    <definedName name="_xlnm._FilterDatabase" localSheetId="8" hidden="1">'5.3.5.3'!$D$6:$D$74</definedName>
    <definedName name="_xlnm._FilterDatabase" localSheetId="10" hidden="1">'5.3.5.5.1'!$C$6:$C$113</definedName>
    <definedName name="_xlnm._FilterDatabase" localSheetId="11" hidden="1">'5.3.5.5.2'!$C$4:$C$78</definedName>
    <definedName name="_xlnm._FilterDatabase" localSheetId="12" hidden="1">'5.3.5.5.3'!$C$4:$C$118</definedName>
    <definedName name="_xlnm._FilterDatabase" localSheetId="17" hidden="1">'5.5.2 '!$D$4:$W$28</definedName>
    <definedName name="_xlnm._FilterDatabase" localSheetId="19" hidden="1">'5.5.3.1 '!$B$5:$Q$86</definedName>
    <definedName name="_xlnm._FilterDatabase" localSheetId="20" hidden="1">'5.5.3.2 '!$B$3:$Q$225</definedName>
    <definedName name="AMAZONAS" localSheetId="2">#REF!</definedName>
    <definedName name="AMAZONAS" localSheetId="3">#REF!</definedName>
    <definedName name="AMAZONAS" localSheetId="4">#REF!</definedName>
    <definedName name="AMAZONAS" localSheetId="5">#REF!</definedName>
    <definedName name="AMAZONAS" localSheetId="6">#REF!</definedName>
    <definedName name="AMAZONAS" localSheetId="7">#REF!</definedName>
    <definedName name="AMAZONAS" localSheetId="8">#REF!</definedName>
    <definedName name="AMAZONAS" localSheetId="9">#REF!</definedName>
    <definedName name="AMAZONAS" localSheetId="10">#REF!</definedName>
    <definedName name="AMAZONAS" localSheetId="11">#REF!</definedName>
    <definedName name="AMAZONAS" localSheetId="12">#REF!</definedName>
    <definedName name="AMAZONAS" localSheetId="13">#REF!</definedName>
    <definedName name="AMAZONAS" localSheetId="14">#REF!</definedName>
    <definedName name="AMAZONAS" localSheetId="15">#REF!</definedName>
    <definedName name="AMAZONAS" localSheetId="16">#REF!</definedName>
    <definedName name="AMAZONAS">#REF!</definedName>
    <definedName name="ANCASH" localSheetId="2">#REF!</definedName>
    <definedName name="ANCASH" localSheetId="3">#REF!</definedName>
    <definedName name="ANCASH" localSheetId="4">#REF!</definedName>
    <definedName name="ANCASH" localSheetId="5">#REF!</definedName>
    <definedName name="ANCASH" localSheetId="6">#REF!</definedName>
    <definedName name="ANCASH" localSheetId="7">#REF!</definedName>
    <definedName name="ANCASH" localSheetId="8">#REF!</definedName>
    <definedName name="ANCASH" localSheetId="9">#REF!</definedName>
    <definedName name="ANCASH" localSheetId="10">#REF!</definedName>
    <definedName name="ANCASH" localSheetId="11">#REF!</definedName>
    <definedName name="ANCASH" localSheetId="12">#REF!</definedName>
    <definedName name="ANCASH" localSheetId="13">#REF!</definedName>
    <definedName name="ANCASH" localSheetId="14">#REF!</definedName>
    <definedName name="ANCASH" localSheetId="15">#REF!</definedName>
    <definedName name="ANCASH" localSheetId="16">#REF!</definedName>
    <definedName name="ANCASH">#REF!</definedName>
    <definedName name="APURIMAC" localSheetId="2">#REF!</definedName>
    <definedName name="APURIMAC" localSheetId="3">#REF!</definedName>
    <definedName name="APURIMAC" localSheetId="4">#REF!</definedName>
    <definedName name="APURIMAC" localSheetId="5">#REF!</definedName>
    <definedName name="APURIMAC" localSheetId="6">#REF!</definedName>
    <definedName name="APURIMAC" localSheetId="7">#REF!</definedName>
    <definedName name="APURIMAC" localSheetId="8">#REF!</definedName>
    <definedName name="APURIMAC" localSheetId="9">#REF!</definedName>
    <definedName name="APURIMAC" localSheetId="10">#REF!</definedName>
    <definedName name="APURIMAC" localSheetId="11">#REF!</definedName>
    <definedName name="APURIMAC" localSheetId="12">#REF!</definedName>
    <definedName name="APURIMAC" localSheetId="13">#REF!</definedName>
    <definedName name="APURIMAC" localSheetId="14">#REF!</definedName>
    <definedName name="APURIMAC" localSheetId="15">#REF!</definedName>
    <definedName name="APURIMAC" localSheetId="16">#REF!</definedName>
    <definedName name="APURIMAC">#REF!</definedName>
    <definedName name="_xlnm.Print_Area" localSheetId="0">'5.1'!$A$1:$E$32</definedName>
    <definedName name="_xlnm.Print_Area" localSheetId="1">'5.2'!$A$1:$O$95</definedName>
    <definedName name="_xlnm.Print_Area" localSheetId="2">'5.3.1'!$A$1:$J$72</definedName>
    <definedName name="_xlnm.Print_Area" localSheetId="3">'5.3.2'!$A$1:$W$166</definedName>
    <definedName name="_xlnm.Print_Area" localSheetId="4">'5.3.3 '!$A$1:$H$65</definedName>
    <definedName name="_xlnm.Print_Area" localSheetId="5">'5.3.4'!$A$1:$G$97</definedName>
    <definedName name="_xlnm.Print_Area" localSheetId="6">'5.3.5.1'!$A$1:$Q$117</definedName>
    <definedName name="_xlnm.Print_Area" localSheetId="7">'5.3.5.2'!$A$1:$R$111</definedName>
    <definedName name="_xlnm.Print_Area" localSheetId="8">'5.3.5.3'!$A$1:$R$117</definedName>
    <definedName name="_xlnm.Print_Area" localSheetId="9">'5.3.5.4'!$A$1:$O$112</definedName>
    <definedName name="_xlnm.Print_Area" localSheetId="10">'5.3.5.5.1'!$A$1:$R$113,'5.3.5.5.1'!$B$118:$R$275</definedName>
    <definedName name="_xlnm.Print_Area" localSheetId="11">'5.3.5.5.2'!$A$1:$Q$231</definedName>
    <definedName name="_xlnm.Print_Area" localSheetId="12">'5.3.5.5.3'!$A$1:$R$249</definedName>
    <definedName name="_xlnm.Print_Area" localSheetId="13">'5.4.1'!$A$1:$K$79</definedName>
    <definedName name="_xlnm.Print_Area" localSheetId="14">'5.4.2'!$A$1:$W$93</definedName>
    <definedName name="_xlnm.Print_Area" localSheetId="15">'5.4.3'!$A$1:$H$49</definedName>
    <definedName name="_xlnm.Print_Area" localSheetId="16">'5.5.1. '!$A$1:$O$72</definedName>
    <definedName name="_xlnm.Print_Area" localSheetId="17">'5.5.2 '!$A$1:$Y$67</definedName>
    <definedName name="_xlnm.Print_Area" localSheetId="18">'5.5.2 Graf. '!$B$1:$R$91</definedName>
    <definedName name="_xlnm.Print_Area" localSheetId="19">'5.5.3.1 '!$A$1:$Q$92</definedName>
    <definedName name="_xlnm.Print_Area" localSheetId="20">'5.5.3.2 '!$A$1:$Q$243</definedName>
    <definedName name="_xlnm.Print_Area" localSheetId="21">'GRAFICOS '!$A$1:$I$64</definedName>
    <definedName name="AREQUIPA" localSheetId="2">#REF!</definedName>
    <definedName name="AREQUIPA" localSheetId="3">#REF!</definedName>
    <definedName name="AREQUIPA" localSheetId="4">#REF!</definedName>
    <definedName name="AREQUIPA" localSheetId="5">#REF!</definedName>
    <definedName name="AREQUIPA" localSheetId="6">#REF!</definedName>
    <definedName name="AREQUIPA" localSheetId="7">#REF!</definedName>
    <definedName name="AREQUIPA" localSheetId="8">#REF!</definedName>
    <definedName name="AREQUIPA" localSheetId="9">#REF!</definedName>
    <definedName name="AREQUIPA" localSheetId="10">#REF!</definedName>
    <definedName name="AREQUIPA" localSheetId="11">#REF!</definedName>
    <definedName name="AREQUIPA" localSheetId="12">#REF!</definedName>
    <definedName name="AREQUIPA" localSheetId="13">#REF!</definedName>
    <definedName name="AREQUIPA" localSheetId="14">#REF!</definedName>
    <definedName name="AREQUIPA" localSheetId="15">#REF!</definedName>
    <definedName name="AREQUIPA" localSheetId="16">#REF!</definedName>
    <definedName name="AREQUIPA">#REF!</definedName>
    <definedName name="AYACUCHO" localSheetId="1">[1]X_DEPA!#REF!</definedName>
    <definedName name="AYACUCHO" localSheetId="2">[2]X_DEPA!#REF!</definedName>
    <definedName name="AYACUCHO" localSheetId="3">[2]X_DEPA!#REF!</definedName>
    <definedName name="AYACUCHO" localSheetId="4">[1]X_DEPA!#REF!</definedName>
    <definedName name="AYACUCHO" localSheetId="5">[2]X_DEPA!#REF!</definedName>
    <definedName name="AYACUCHO" localSheetId="7">[1]X_DEPA!#REF!</definedName>
    <definedName name="AYACUCHO" localSheetId="10">[3]X_DEPA!#REF!</definedName>
    <definedName name="AYACUCHO" localSheetId="13">[1]X_DEPA!#REF!</definedName>
    <definedName name="AYACUCHO" localSheetId="14">[1]X_DEPA!#REF!</definedName>
    <definedName name="AYACUCHO" localSheetId="15">[1]X_DEPA!#REF!</definedName>
    <definedName name="AYACUCHO" localSheetId="16">[1]X_DEPA!#REF!</definedName>
    <definedName name="AYACUCHO">[1]X_DEPA!#REF!</definedName>
    <definedName name="CAJAMARCA" localSheetId="2">#REF!</definedName>
    <definedName name="CAJAMARCA" localSheetId="3">#REF!</definedName>
    <definedName name="CAJAMARCA" localSheetId="4">#REF!</definedName>
    <definedName name="CAJAMARCA" localSheetId="5">#REF!</definedName>
    <definedName name="CAJAMARCA" localSheetId="6">#REF!</definedName>
    <definedName name="CAJAMARCA" localSheetId="7">#REF!</definedName>
    <definedName name="CAJAMARCA" localSheetId="8">#REF!</definedName>
    <definedName name="CAJAMARCA" localSheetId="9">#REF!</definedName>
    <definedName name="CAJAMARCA" localSheetId="10">#REF!</definedName>
    <definedName name="CAJAMARCA" localSheetId="11">#REF!</definedName>
    <definedName name="CAJAMARCA" localSheetId="12">#REF!</definedName>
    <definedName name="CAJAMARCA" localSheetId="13">#REF!</definedName>
    <definedName name="CAJAMARCA" localSheetId="14">#REF!</definedName>
    <definedName name="CAJAMARCA" localSheetId="15">#REF!</definedName>
    <definedName name="CAJAMARCA" localSheetId="16">#REF!</definedName>
    <definedName name="CAJAMARCA">#REF!</definedName>
    <definedName name="CAMBIO" localSheetId="19">'5.5.3.1 '!#REF!</definedName>
    <definedName name="CAMBIO">#REF!</definedName>
    <definedName name="CUSCO" localSheetId="2">#REF!</definedName>
    <definedName name="CUSCO" localSheetId="3">#REF!</definedName>
    <definedName name="CUSCO" localSheetId="4">#REF!</definedName>
    <definedName name="CUSCO" localSheetId="5">#REF!</definedName>
    <definedName name="CUSCO" localSheetId="6">#REF!</definedName>
    <definedName name="CUSCO" localSheetId="7">#REF!</definedName>
    <definedName name="CUSCO" localSheetId="8">#REF!</definedName>
    <definedName name="CUSCO" localSheetId="9">#REF!</definedName>
    <definedName name="CUSCO" localSheetId="10">#REF!</definedName>
    <definedName name="CUSCO" localSheetId="11">#REF!</definedName>
    <definedName name="CUSCO" localSheetId="12">#REF!</definedName>
    <definedName name="CUSCO" localSheetId="13">#REF!</definedName>
    <definedName name="CUSCO" localSheetId="14">#REF!</definedName>
    <definedName name="CUSCO" localSheetId="15">#REF!</definedName>
    <definedName name="CUSCO" localSheetId="16">#REF!</definedName>
    <definedName name="CUSCO">#REF!</definedName>
    <definedName name="HUANCAVELICA" localSheetId="2">#REF!</definedName>
    <definedName name="HUANCAVELICA" localSheetId="3">#REF!</definedName>
    <definedName name="HUANCAVELICA" localSheetId="4">#REF!</definedName>
    <definedName name="HUANCAVELICA" localSheetId="5">#REF!</definedName>
    <definedName name="HUANCAVELICA" localSheetId="6">#REF!</definedName>
    <definedName name="HUANCAVELICA" localSheetId="7">#REF!</definedName>
    <definedName name="HUANCAVELICA" localSheetId="8">#REF!</definedName>
    <definedName name="HUANCAVELICA" localSheetId="9">#REF!</definedName>
    <definedName name="HUANCAVELICA" localSheetId="10">#REF!</definedName>
    <definedName name="HUANCAVELICA" localSheetId="11">#REF!</definedName>
    <definedName name="HUANCAVELICA" localSheetId="12">#REF!</definedName>
    <definedName name="HUANCAVELICA" localSheetId="13">#REF!</definedName>
    <definedName name="HUANCAVELICA" localSheetId="14">#REF!</definedName>
    <definedName name="HUANCAVELICA" localSheetId="15">#REF!</definedName>
    <definedName name="HUANCAVELICA" localSheetId="16">#REF!</definedName>
    <definedName name="HUANCAVELICA">#REF!</definedName>
    <definedName name="HUANUCO" localSheetId="2">#REF!</definedName>
    <definedName name="HUANUCO" localSheetId="3">#REF!</definedName>
    <definedName name="HUANUCO" localSheetId="4">#REF!</definedName>
    <definedName name="HUANUCO" localSheetId="5">#REF!</definedName>
    <definedName name="HUANUCO" localSheetId="6">#REF!</definedName>
    <definedName name="HUANUCO" localSheetId="7">#REF!</definedName>
    <definedName name="HUANUCO" localSheetId="8">#REF!</definedName>
    <definedName name="HUANUCO" localSheetId="9">#REF!</definedName>
    <definedName name="HUANUCO" localSheetId="10">#REF!</definedName>
    <definedName name="HUANUCO" localSheetId="11">#REF!</definedName>
    <definedName name="HUANUCO" localSheetId="12">#REF!</definedName>
    <definedName name="HUANUCO" localSheetId="13">#REF!</definedName>
    <definedName name="HUANUCO" localSheetId="14">#REF!</definedName>
    <definedName name="HUANUCO" localSheetId="15">#REF!</definedName>
    <definedName name="HUANUCO" localSheetId="16">#REF!</definedName>
    <definedName name="HUANUCO">#REF!</definedName>
    <definedName name="ICA" localSheetId="2">#REF!</definedName>
    <definedName name="ICA" localSheetId="3">#REF!</definedName>
    <definedName name="ICA" localSheetId="4">#REF!</definedName>
    <definedName name="ICA" localSheetId="5">#REF!</definedName>
    <definedName name="ICA" localSheetId="6">#REF!</definedName>
    <definedName name="ICA" localSheetId="7">#REF!</definedName>
    <definedName name="ICA" localSheetId="8">#REF!</definedName>
    <definedName name="ICA" localSheetId="9">#REF!</definedName>
    <definedName name="ICA" localSheetId="10">#REF!</definedName>
    <definedName name="ICA" localSheetId="11">#REF!</definedName>
    <definedName name="ICA" localSheetId="12">#REF!</definedName>
    <definedName name="ICA" localSheetId="13">#REF!</definedName>
    <definedName name="ICA" localSheetId="14">#REF!</definedName>
    <definedName name="ICA" localSheetId="15">#REF!</definedName>
    <definedName name="ICA" localSheetId="16">#REF!</definedName>
    <definedName name="ICA">#REF!</definedName>
    <definedName name="JUNIN" localSheetId="2">#REF!</definedName>
    <definedName name="JUNIN" localSheetId="3">#REF!</definedName>
    <definedName name="JUNIN" localSheetId="4">#REF!</definedName>
    <definedName name="JUNIN" localSheetId="5">#REF!</definedName>
    <definedName name="JUNIN" localSheetId="6">#REF!</definedName>
    <definedName name="JUNIN" localSheetId="7">#REF!</definedName>
    <definedName name="JUNIN" localSheetId="8">#REF!</definedName>
    <definedName name="JUNIN" localSheetId="9">#REF!</definedName>
    <definedName name="JUNIN" localSheetId="10">#REF!</definedName>
    <definedName name="JUNIN" localSheetId="11">#REF!</definedName>
    <definedName name="JUNIN" localSheetId="12">#REF!</definedName>
    <definedName name="JUNIN" localSheetId="13">#REF!</definedName>
    <definedName name="JUNIN" localSheetId="14">#REF!</definedName>
    <definedName name="JUNIN" localSheetId="15">#REF!</definedName>
    <definedName name="JUNIN" localSheetId="16">#REF!</definedName>
    <definedName name="JUNIN">#REF!</definedName>
    <definedName name="LA_LIBERTAD" localSheetId="2">#REF!</definedName>
    <definedName name="LA_LIBERTAD" localSheetId="3">#REF!</definedName>
    <definedName name="LA_LIBERTAD" localSheetId="4">#REF!</definedName>
    <definedName name="LA_LIBERTAD" localSheetId="5">#REF!</definedName>
    <definedName name="LA_LIBERTAD" localSheetId="6">#REF!</definedName>
    <definedName name="LA_LIBERTAD" localSheetId="7">#REF!</definedName>
    <definedName name="LA_LIBERTAD" localSheetId="8">#REF!</definedName>
    <definedName name="LA_LIBERTAD" localSheetId="9">#REF!</definedName>
    <definedName name="LA_LIBERTAD" localSheetId="10">#REF!</definedName>
    <definedName name="LA_LIBERTAD" localSheetId="11">#REF!</definedName>
    <definedName name="LA_LIBERTAD" localSheetId="12">#REF!</definedName>
    <definedName name="LA_LIBERTAD" localSheetId="13">#REF!</definedName>
    <definedName name="LA_LIBERTAD" localSheetId="14">#REF!</definedName>
    <definedName name="LA_LIBERTAD" localSheetId="15">#REF!</definedName>
    <definedName name="LA_LIBERTAD" localSheetId="16">#REF!</definedName>
    <definedName name="LA_LIBERTAD">#REF!</definedName>
    <definedName name="LAMBAYEQUE" localSheetId="2">#REF!</definedName>
    <definedName name="LAMBAYEQUE" localSheetId="3">#REF!</definedName>
    <definedName name="LAMBAYEQUE" localSheetId="4">#REF!</definedName>
    <definedName name="LAMBAYEQUE" localSheetId="5">#REF!</definedName>
    <definedName name="LAMBAYEQUE" localSheetId="6">#REF!</definedName>
    <definedName name="LAMBAYEQUE" localSheetId="7">#REF!</definedName>
    <definedName name="LAMBAYEQUE" localSheetId="8">#REF!</definedName>
    <definedName name="LAMBAYEQUE" localSheetId="9">#REF!</definedName>
    <definedName name="LAMBAYEQUE" localSheetId="10">#REF!</definedName>
    <definedName name="LAMBAYEQUE" localSheetId="11">#REF!</definedName>
    <definedName name="LAMBAYEQUE" localSheetId="12">#REF!</definedName>
    <definedName name="LAMBAYEQUE" localSheetId="13">#REF!</definedName>
    <definedName name="LAMBAYEQUE" localSheetId="14">#REF!</definedName>
    <definedName name="LAMBAYEQUE" localSheetId="15">#REF!</definedName>
    <definedName name="LAMBAYEQUE" localSheetId="16">#REF!</definedName>
    <definedName name="LAMBAYEQUE">#REF!</definedName>
    <definedName name="LIMA" localSheetId="2">#REF!</definedName>
    <definedName name="LIMA" localSheetId="3">#REF!</definedName>
    <definedName name="LIMA" localSheetId="4">#REF!</definedName>
    <definedName name="LIMA" localSheetId="5">#REF!</definedName>
    <definedName name="LIMA" localSheetId="6">#REF!</definedName>
    <definedName name="LIMA" localSheetId="7">#REF!</definedName>
    <definedName name="LIMA" localSheetId="8">#REF!</definedName>
    <definedName name="LIMA" localSheetId="9">#REF!</definedName>
    <definedName name="LIMA" localSheetId="10">#REF!</definedName>
    <definedName name="LIMA" localSheetId="11">#REF!</definedName>
    <definedName name="LIMA" localSheetId="12">#REF!</definedName>
    <definedName name="LIMA" localSheetId="13">#REF!</definedName>
    <definedName name="LIMA" localSheetId="14">#REF!</definedName>
    <definedName name="LIMA" localSheetId="15">#REF!</definedName>
    <definedName name="LIMA" localSheetId="16">#REF!</definedName>
    <definedName name="LIMA">#REF!</definedName>
    <definedName name="LIMA_I" localSheetId="1">[1]X_DEPA!#REF!</definedName>
    <definedName name="LIMA_I" localSheetId="2">[2]X_DEPA!#REF!</definedName>
    <definedName name="LIMA_I" localSheetId="3">[2]X_DEPA!#REF!</definedName>
    <definedName name="LIMA_I" localSheetId="4">[1]X_DEPA!#REF!</definedName>
    <definedName name="LIMA_I" localSheetId="5">[2]X_DEPA!#REF!</definedName>
    <definedName name="LIMA_I" localSheetId="7">[1]X_DEPA!#REF!</definedName>
    <definedName name="LIMA_I" localSheetId="10">[3]X_DEPA!#REF!</definedName>
    <definedName name="LIMA_I" localSheetId="13">[1]X_DEPA!#REF!</definedName>
    <definedName name="LIMA_I" localSheetId="14">[1]X_DEPA!#REF!</definedName>
    <definedName name="LIMA_I" localSheetId="15">[1]X_DEPA!#REF!</definedName>
    <definedName name="LIMA_I" localSheetId="16">[1]X_DEPA!#REF!</definedName>
    <definedName name="LIMA_I">[1]X_DEPA!#REF!</definedName>
    <definedName name="LIMA_II" localSheetId="1">[1]X_DEPA!#REF!</definedName>
    <definedName name="LIMA_II" localSheetId="2">[2]X_DEPA!#REF!</definedName>
    <definedName name="LIMA_II" localSheetId="3">[2]X_DEPA!#REF!</definedName>
    <definedName name="LIMA_II" localSheetId="4">[1]X_DEPA!#REF!</definedName>
    <definedName name="LIMA_II" localSheetId="5">[2]X_DEPA!#REF!</definedName>
    <definedName name="LIMA_II" localSheetId="7">[1]X_DEPA!#REF!</definedName>
    <definedName name="LIMA_II" localSheetId="10">[3]X_DEPA!#REF!</definedName>
    <definedName name="LIMA_II" localSheetId="13">[1]X_DEPA!#REF!</definedName>
    <definedName name="LIMA_II" localSheetId="14">[1]X_DEPA!#REF!</definedName>
    <definedName name="LIMA_II" localSheetId="15">[1]X_DEPA!#REF!</definedName>
    <definedName name="LIMA_II" localSheetId="16">[1]X_DEPA!#REF!</definedName>
    <definedName name="LIMA_II">[1]X_DEPA!#REF!</definedName>
    <definedName name="LORETO" localSheetId="2">#REF!</definedName>
    <definedName name="LORETO" localSheetId="3">#REF!</definedName>
    <definedName name="LORETO" localSheetId="4">#REF!</definedName>
    <definedName name="LORETO" localSheetId="5">#REF!</definedName>
    <definedName name="LORETO" localSheetId="6">#REF!</definedName>
    <definedName name="LORETO" localSheetId="7">#REF!</definedName>
    <definedName name="LORETO" localSheetId="8">#REF!</definedName>
    <definedName name="LORETO" localSheetId="9">#REF!</definedName>
    <definedName name="LORETO" localSheetId="10">#REF!</definedName>
    <definedName name="LORETO" localSheetId="11">#REF!</definedName>
    <definedName name="LORETO" localSheetId="12">#REF!</definedName>
    <definedName name="LORETO" localSheetId="13">#REF!</definedName>
    <definedName name="LORETO" localSheetId="14">#REF!</definedName>
    <definedName name="LORETO" localSheetId="15">#REF!</definedName>
    <definedName name="LORETO" localSheetId="16">#REF!</definedName>
    <definedName name="LORETO">#REF!</definedName>
    <definedName name="MADRE_DIOS" localSheetId="2">#REF!</definedName>
    <definedName name="MADRE_DIOS" localSheetId="3">#REF!</definedName>
    <definedName name="MADRE_DIOS" localSheetId="4">#REF!</definedName>
    <definedName name="MADRE_DIOS" localSheetId="5">#REF!</definedName>
    <definedName name="MADRE_DIOS" localSheetId="6">#REF!</definedName>
    <definedName name="MADRE_DIOS" localSheetId="7">#REF!</definedName>
    <definedName name="MADRE_DIOS" localSheetId="8">#REF!</definedName>
    <definedName name="MADRE_DIOS" localSheetId="9">#REF!</definedName>
    <definedName name="MADRE_DIOS" localSheetId="10">#REF!</definedName>
    <definedName name="MADRE_DIOS" localSheetId="11">#REF!</definedName>
    <definedName name="MADRE_DIOS" localSheetId="12">#REF!</definedName>
    <definedName name="MADRE_DIOS" localSheetId="13">#REF!</definedName>
    <definedName name="MADRE_DIOS" localSheetId="14">#REF!</definedName>
    <definedName name="MADRE_DIOS" localSheetId="15">#REF!</definedName>
    <definedName name="MADRE_DIOS" localSheetId="16">#REF!</definedName>
    <definedName name="MADRE_DIOS">#REF!</definedName>
    <definedName name="MOQUEGUA" localSheetId="2">#REF!</definedName>
    <definedName name="MOQUEGUA" localSheetId="3">#REF!</definedName>
    <definedName name="MOQUEGUA" localSheetId="4">#REF!</definedName>
    <definedName name="MOQUEGUA" localSheetId="5">#REF!</definedName>
    <definedName name="MOQUEGUA" localSheetId="6">#REF!</definedName>
    <definedName name="MOQUEGUA" localSheetId="7">#REF!</definedName>
    <definedName name="MOQUEGUA" localSheetId="8">#REF!</definedName>
    <definedName name="MOQUEGUA" localSheetId="9">#REF!</definedName>
    <definedName name="MOQUEGUA" localSheetId="10">#REF!</definedName>
    <definedName name="MOQUEGUA" localSheetId="11">#REF!</definedName>
    <definedName name="MOQUEGUA" localSheetId="12">#REF!</definedName>
    <definedName name="MOQUEGUA" localSheetId="13">#REF!</definedName>
    <definedName name="MOQUEGUA" localSheetId="14">#REF!</definedName>
    <definedName name="MOQUEGUA" localSheetId="15">#REF!</definedName>
    <definedName name="MOQUEGUA" localSheetId="16">#REF!</definedName>
    <definedName name="MOQUEGUA">#REF!</definedName>
    <definedName name="PASCO" localSheetId="2">#REF!</definedName>
    <definedName name="PASCO" localSheetId="3">#REF!</definedName>
    <definedName name="PASCO" localSheetId="4">#REF!</definedName>
    <definedName name="PASCO" localSheetId="5">#REF!</definedName>
    <definedName name="PASCO" localSheetId="6">#REF!</definedName>
    <definedName name="PASCO" localSheetId="7">#REF!</definedName>
    <definedName name="PASCO" localSheetId="8">#REF!</definedName>
    <definedName name="PASCO" localSheetId="9">#REF!</definedName>
    <definedName name="PASCO" localSheetId="10">#REF!</definedName>
    <definedName name="PASCO" localSheetId="11">#REF!</definedName>
    <definedName name="PASCO" localSheetId="12">#REF!</definedName>
    <definedName name="PASCO" localSheetId="13">#REF!</definedName>
    <definedName name="PASCO" localSheetId="14">#REF!</definedName>
    <definedName name="PASCO" localSheetId="15">#REF!</definedName>
    <definedName name="PASCO" localSheetId="16">#REF!</definedName>
    <definedName name="PASCO">#REF!</definedName>
    <definedName name="PIURA" localSheetId="2">#REF!</definedName>
    <definedName name="PIURA" localSheetId="3">#REF!</definedName>
    <definedName name="PIURA" localSheetId="4">#REF!</definedName>
    <definedName name="PIURA" localSheetId="5">#REF!</definedName>
    <definedName name="PIURA" localSheetId="6">#REF!</definedName>
    <definedName name="PIURA" localSheetId="7">#REF!</definedName>
    <definedName name="PIURA" localSheetId="8">#REF!</definedName>
    <definedName name="PIURA" localSheetId="9">#REF!</definedName>
    <definedName name="PIURA" localSheetId="10">#REF!</definedName>
    <definedName name="PIURA" localSheetId="11">#REF!</definedName>
    <definedName name="PIURA" localSheetId="12">#REF!</definedName>
    <definedName name="PIURA" localSheetId="13">#REF!</definedName>
    <definedName name="PIURA" localSheetId="14">#REF!</definedName>
    <definedName name="PIURA" localSheetId="15">#REF!</definedName>
    <definedName name="PIURA" localSheetId="16">#REF!</definedName>
    <definedName name="PIURA">#REF!</definedName>
    <definedName name="PIURA_I" localSheetId="1">[1]X_DEPA!#REF!</definedName>
    <definedName name="PIURA_I" localSheetId="2">[2]X_DEPA!#REF!</definedName>
    <definedName name="PIURA_I" localSheetId="3">[2]X_DEPA!#REF!</definedName>
    <definedName name="PIURA_I" localSheetId="4">[1]X_DEPA!#REF!</definedName>
    <definedName name="PIURA_I" localSheetId="5">[2]X_DEPA!#REF!</definedName>
    <definedName name="PIURA_I" localSheetId="7">[1]X_DEPA!#REF!</definedName>
    <definedName name="PIURA_I" localSheetId="10">[3]X_DEPA!#REF!</definedName>
    <definedName name="PIURA_I" localSheetId="13">[1]X_DEPA!#REF!</definedName>
    <definedName name="PIURA_I" localSheetId="14">[1]X_DEPA!#REF!</definedName>
    <definedName name="PIURA_I" localSheetId="15">[1]X_DEPA!#REF!</definedName>
    <definedName name="PIURA_I" localSheetId="16">[1]X_DEPA!#REF!</definedName>
    <definedName name="PIURA_I">[1]X_DEPA!#REF!</definedName>
    <definedName name="PRINT3" localSheetId="2">#REF!</definedName>
    <definedName name="PRINT3" localSheetId="3">#REF!</definedName>
    <definedName name="PRINT3" localSheetId="4">#REF!</definedName>
    <definedName name="PRINT3" localSheetId="5">#REF!</definedName>
    <definedName name="PRINT3" localSheetId="6">#REF!</definedName>
    <definedName name="PRINT3" localSheetId="7">#REF!</definedName>
    <definedName name="PRINT3" localSheetId="8">#REF!</definedName>
    <definedName name="PRINT3" localSheetId="9">#REF!</definedName>
    <definedName name="PRINT3" localSheetId="10">#REF!</definedName>
    <definedName name="PRINT3" localSheetId="11">#REF!</definedName>
    <definedName name="PRINT3" localSheetId="12">#REF!</definedName>
    <definedName name="PRINT3" localSheetId="13">#REF!</definedName>
    <definedName name="PRINT3" localSheetId="14">#REF!</definedName>
    <definedName name="PRINT3" localSheetId="15">#REF!</definedName>
    <definedName name="PRINT3" localSheetId="16">#REF!</definedName>
    <definedName name="PRINT3">#REF!</definedName>
    <definedName name="PUNO" localSheetId="2">#REF!</definedName>
    <definedName name="PUNO" localSheetId="3">#REF!</definedName>
    <definedName name="PUNO" localSheetId="4">#REF!</definedName>
    <definedName name="PUNO" localSheetId="5">#REF!</definedName>
    <definedName name="PUNO" localSheetId="6">#REF!</definedName>
    <definedName name="PUNO" localSheetId="7">#REF!</definedName>
    <definedName name="PUNO" localSheetId="8">#REF!</definedName>
    <definedName name="PUNO" localSheetId="9">#REF!</definedName>
    <definedName name="PUNO" localSheetId="10">#REF!</definedName>
    <definedName name="PUNO" localSheetId="11">#REF!</definedName>
    <definedName name="PUNO" localSheetId="12">#REF!</definedName>
    <definedName name="PUNO" localSheetId="13">#REF!</definedName>
    <definedName name="PUNO" localSheetId="14">#REF!</definedName>
    <definedName name="PUNO" localSheetId="15">#REF!</definedName>
    <definedName name="PUNO" localSheetId="16">#REF!</definedName>
    <definedName name="PUNO">#REF!</definedName>
    <definedName name="SAN_MARTIN" localSheetId="2">#REF!</definedName>
    <definedName name="SAN_MARTIN" localSheetId="3">#REF!</definedName>
    <definedName name="SAN_MARTIN" localSheetId="4">#REF!</definedName>
    <definedName name="SAN_MARTIN" localSheetId="5">#REF!</definedName>
    <definedName name="SAN_MARTIN" localSheetId="6">#REF!</definedName>
    <definedName name="SAN_MARTIN" localSheetId="7">#REF!</definedName>
    <definedName name="SAN_MARTIN" localSheetId="8">#REF!</definedName>
    <definedName name="SAN_MARTIN" localSheetId="9">#REF!</definedName>
    <definedName name="SAN_MARTIN" localSheetId="10">#REF!</definedName>
    <definedName name="SAN_MARTIN" localSheetId="11">#REF!</definedName>
    <definedName name="SAN_MARTIN" localSheetId="12">#REF!</definedName>
    <definedName name="SAN_MARTIN" localSheetId="13">#REF!</definedName>
    <definedName name="SAN_MARTIN" localSheetId="14">#REF!</definedName>
    <definedName name="SAN_MARTIN" localSheetId="15">#REF!</definedName>
    <definedName name="SAN_MARTIN" localSheetId="16">#REF!</definedName>
    <definedName name="SAN_MARTIN">#REF!</definedName>
    <definedName name="TACNA" localSheetId="2">#REF!</definedName>
    <definedName name="TACNA" localSheetId="3">#REF!</definedName>
    <definedName name="TACNA" localSheetId="4">#REF!</definedName>
    <definedName name="TACNA" localSheetId="5">#REF!</definedName>
    <definedName name="TACNA" localSheetId="6">#REF!</definedName>
    <definedName name="TACNA" localSheetId="7">#REF!</definedName>
    <definedName name="TACNA" localSheetId="8">#REF!</definedName>
    <definedName name="TACNA" localSheetId="9">#REF!</definedName>
    <definedName name="TACNA" localSheetId="10">#REF!</definedName>
    <definedName name="TACNA" localSheetId="11">#REF!</definedName>
    <definedName name="TACNA" localSheetId="12">#REF!</definedName>
    <definedName name="TACNA" localSheetId="13">#REF!</definedName>
    <definedName name="TACNA" localSheetId="14">#REF!</definedName>
    <definedName name="TACNA" localSheetId="15">#REF!</definedName>
    <definedName name="TACNA" localSheetId="16">#REF!</definedName>
    <definedName name="TACNA">#REF!</definedName>
    <definedName name="_xlnm.Print_Titles" localSheetId="12">'5.3.5.5.3'!$3:$3</definedName>
    <definedName name="_xlnm.Print_Titles" localSheetId="19">'5.5.3.1 '!$5:$5</definedName>
    <definedName name="_xlnm.Print_Titles" localSheetId="20">'5.5.3.2 '!$3:$3</definedName>
    <definedName name="TOTAL" localSheetId="2">#REF!</definedName>
    <definedName name="TOTAL" localSheetId="3">#REF!</definedName>
    <definedName name="TOTAL" localSheetId="4">#REF!</definedName>
    <definedName name="TOTAL" localSheetId="5">#REF!</definedName>
    <definedName name="TOTAL" localSheetId="6">#REF!</definedName>
    <definedName name="TOTAL" localSheetId="7">#REF!</definedName>
    <definedName name="TOTAL" localSheetId="8">#REF!</definedName>
    <definedName name="TOTAL" localSheetId="9">#REF!</definedName>
    <definedName name="TOTAL" localSheetId="10">#REF!</definedName>
    <definedName name="TOTAL" localSheetId="11">#REF!</definedName>
    <definedName name="TOTAL" localSheetId="12">#REF!</definedName>
    <definedName name="TOTAL" localSheetId="13">#REF!</definedName>
    <definedName name="TOTAL" localSheetId="14">#REF!</definedName>
    <definedName name="TOTAL" localSheetId="15">#REF!</definedName>
    <definedName name="TOTAL" localSheetId="16">#REF!</definedName>
    <definedName name="TOTAL">#REF!</definedName>
    <definedName name="TUMBES" localSheetId="2">#REF!</definedName>
    <definedName name="TUMBES" localSheetId="3">#REF!</definedName>
    <definedName name="TUMBES" localSheetId="4">#REF!</definedName>
    <definedName name="TUMBES" localSheetId="5">#REF!</definedName>
    <definedName name="TUMBES" localSheetId="6">#REF!</definedName>
    <definedName name="TUMBES" localSheetId="7">#REF!</definedName>
    <definedName name="TUMBES" localSheetId="8">#REF!</definedName>
    <definedName name="TUMBES" localSheetId="9">#REF!</definedName>
    <definedName name="TUMBES" localSheetId="10">#REF!</definedName>
    <definedName name="TUMBES" localSheetId="11">#REF!</definedName>
    <definedName name="TUMBES" localSheetId="12">#REF!</definedName>
    <definedName name="TUMBES" localSheetId="13">#REF!</definedName>
    <definedName name="TUMBES" localSheetId="14">#REF!</definedName>
    <definedName name="TUMBES" localSheetId="15">#REF!</definedName>
    <definedName name="TUMBES" localSheetId="16">#REF!</definedName>
    <definedName name="TUMBES">#REF!</definedName>
    <definedName name="UCAYALI" localSheetId="2">#REF!</definedName>
    <definedName name="UCAYALI" localSheetId="3">#REF!</definedName>
    <definedName name="UCAYALI" localSheetId="4">#REF!</definedName>
    <definedName name="UCAYALI" localSheetId="5">#REF!</definedName>
    <definedName name="UCAYALI" localSheetId="6">#REF!</definedName>
    <definedName name="UCAYALI" localSheetId="7">#REF!</definedName>
    <definedName name="UCAYALI" localSheetId="8">#REF!</definedName>
    <definedName name="UCAYALI" localSheetId="9">#REF!</definedName>
    <definedName name="UCAYALI" localSheetId="10">#REF!</definedName>
    <definedName name="UCAYALI" localSheetId="11">#REF!</definedName>
    <definedName name="UCAYALI" localSheetId="12">#REF!</definedName>
    <definedName name="UCAYALI" localSheetId="13">#REF!</definedName>
    <definedName name="UCAYALI" localSheetId="14">#REF!</definedName>
    <definedName name="UCAYALI" localSheetId="15">#REF!</definedName>
    <definedName name="UCAYALI" localSheetId="16">#REF!</definedName>
    <definedName name="UCAYALI">#REF!</definedName>
  </definedNames>
  <calcPr calcId="181029"/>
</workbook>
</file>

<file path=xl/calcChain.xml><?xml version="1.0" encoding="utf-8"?>
<calcChain xmlns="http://schemas.openxmlformats.org/spreadsheetml/2006/main">
  <c r="G54" i="17" l="1"/>
  <c r="G55" i="17"/>
  <c r="R29" i="17"/>
  <c r="Q29" i="17"/>
  <c r="H7" i="17"/>
  <c r="G13" i="17"/>
  <c r="G7" i="17"/>
  <c r="G8" i="17"/>
  <c r="K7" i="15"/>
  <c r="K8" i="15"/>
  <c r="N13" i="14"/>
  <c r="V228" i="13"/>
  <c r="W228" i="13"/>
  <c r="X228" i="13"/>
  <c r="Y228" i="13"/>
  <c r="Z228" i="13"/>
  <c r="AA228" i="13"/>
  <c r="AB228" i="13"/>
  <c r="AC228" i="13"/>
  <c r="AD228" i="13"/>
  <c r="AE228" i="13"/>
  <c r="AF228" i="13"/>
  <c r="V229" i="13"/>
  <c r="W229" i="13"/>
  <c r="X229" i="13"/>
  <c r="Y229" i="13"/>
  <c r="Z229" i="13"/>
  <c r="AA229" i="13"/>
  <c r="AB229" i="13"/>
  <c r="AC229" i="13"/>
  <c r="AD229" i="13"/>
  <c r="AE229" i="13"/>
  <c r="AF229" i="13"/>
  <c r="V230" i="13"/>
  <c r="W230" i="13"/>
  <c r="X230" i="13"/>
  <c r="Y230" i="13"/>
  <c r="Z230" i="13"/>
  <c r="AA230" i="13"/>
  <c r="AB230" i="13"/>
  <c r="AC230" i="13"/>
  <c r="AD230" i="13"/>
  <c r="AE230" i="13"/>
  <c r="AF230" i="13"/>
  <c r="V231" i="13"/>
  <c r="W231" i="13"/>
  <c r="X231" i="13"/>
  <c r="Y231" i="13"/>
  <c r="Z231" i="13"/>
  <c r="AA231" i="13"/>
  <c r="AB231" i="13"/>
  <c r="AC231" i="13"/>
  <c r="AD231" i="13"/>
  <c r="AE231" i="13"/>
  <c r="AF231" i="13"/>
  <c r="V232" i="13"/>
  <c r="W232" i="13"/>
  <c r="X232" i="13"/>
  <c r="Y232" i="13"/>
  <c r="Z232" i="13"/>
  <c r="AA232" i="13"/>
  <c r="AB232" i="13"/>
  <c r="AC232" i="13"/>
  <c r="AD232" i="13"/>
  <c r="AE232" i="13"/>
  <c r="AF232" i="13"/>
  <c r="V233" i="13"/>
  <c r="W233" i="13"/>
  <c r="X233" i="13"/>
  <c r="Y233" i="13"/>
  <c r="Z233" i="13"/>
  <c r="AA233" i="13"/>
  <c r="AB233" i="13"/>
  <c r="AC233" i="13"/>
  <c r="AD233" i="13"/>
  <c r="AE233" i="13"/>
  <c r="AF233" i="13"/>
  <c r="U233" i="13"/>
  <c r="U232" i="13"/>
  <c r="U231" i="13"/>
  <c r="U230" i="13"/>
  <c r="U229" i="13"/>
  <c r="U228" i="13"/>
  <c r="V182" i="13"/>
  <c r="W182" i="13"/>
  <c r="X182" i="13"/>
  <c r="Y182" i="13"/>
  <c r="Z182" i="13"/>
  <c r="AA182" i="13"/>
  <c r="AB182" i="13"/>
  <c r="AC182" i="13"/>
  <c r="AD182" i="13"/>
  <c r="AE182" i="13"/>
  <c r="AF182" i="13"/>
  <c r="V183" i="13"/>
  <c r="W183" i="13"/>
  <c r="X183" i="13"/>
  <c r="Y183" i="13"/>
  <c r="Z183" i="13"/>
  <c r="AA183" i="13"/>
  <c r="AB183" i="13"/>
  <c r="AC183" i="13"/>
  <c r="AD183" i="13"/>
  <c r="AE183" i="13"/>
  <c r="AF183" i="13"/>
  <c r="V184" i="13"/>
  <c r="W184" i="13"/>
  <c r="X184" i="13"/>
  <c r="Y184" i="13"/>
  <c r="Z184" i="13"/>
  <c r="AA184" i="13"/>
  <c r="AB184" i="13"/>
  <c r="AC184" i="13"/>
  <c r="AD184" i="13"/>
  <c r="AE184" i="13"/>
  <c r="AF184" i="13"/>
  <c r="V185" i="13"/>
  <c r="W185" i="13"/>
  <c r="X185" i="13"/>
  <c r="Y185" i="13"/>
  <c r="Z185" i="13"/>
  <c r="AA185" i="13"/>
  <c r="AB185" i="13"/>
  <c r="AC185" i="13"/>
  <c r="AD185" i="13"/>
  <c r="AE185" i="13"/>
  <c r="AF185" i="13"/>
  <c r="V186" i="13"/>
  <c r="W186" i="13"/>
  <c r="X186" i="13"/>
  <c r="Y186" i="13"/>
  <c r="Z186" i="13"/>
  <c r="AA186" i="13"/>
  <c r="AB186" i="13"/>
  <c r="AC186" i="13"/>
  <c r="AD186" i="13"/>
  <c r="AE186" i="13"/>
  <c r="AF186" i="13"/>
  <c r="U186" i="13"/>
  <c r="U184" i="13"/>
  <c r="U183" i="13"/>
  <c r="U182" i="13"/>
  <c r="AG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U143" i="13"/>
  <c r="V142" i="13"/>
  <c r="W142" i="13"/>
  <c r="X142" i="13"/>
  <c r="Y142" i="13"/>
  <c r="Z142" i="13"/>
  <c r="AA142" i="13"/>
  <c r="AB142" i="13"/>
  <c r="AC142" i="13"/>
  <c r="AD142" i="13"/>
  <c r="AE142" i="13"/>
  <c r="AF142" i="13"/>
  <c r="U142" i="13"/>
  <c r="V141" i="13"/>
  <c r="W141" i="13"/>
  <c r="X141" i="13"/>
  <c r="Y141" i="13"/>
  <c r="Z141" i="13"/>
  <c r="AA141" i="13"/>
  <c r="AB141" i="13"/>
  <c r="AC141" i="13"/>
  <c r="AD141" i="13"/>
  <c r="AE141" i="13"/>
  <c r="AF141" i="13"/>
  <c r="U141" i="13"/>
  <c r="V112" i="12"/>
  <c r="W112" i="12"/>
  <c r="X112" i="12"/>
  <c r="Y112" i="12"/>
  <c r="Z112" i="12"/>
  <c r="AA112" i="12"/>
  <c r="AB112" i="12"/>
  <c r="AC112" i="12"/>
  <c r="AD112" i="12"/>
  <c r="AE112" i="12"/>
  <c r="AF112" i="12"/>
  <c r="U112" i="12"/>
  <c r="V111" i="12"/>
  <c r="W111" i="12"/>
  <c r="X111" i="12"/>
  <c r="Y111" i="12"/>
  <c r="Z111" i="12"/>
  <c r="AA111" i="12"/>
  <c r="AB111" i="12"/>
  <c r="AC111" i="12"/>
  <c r="AD111" i="12"/>
  <c r="AE111" i="12"/>
  <c r="AF111" i="12"/>
  <c r="U111" i="12"/>
  <c r="V110" i="12"/>
  <c r="W110" i="12"/>
  <c r="X110" i="12"/>
  <c r="Y110" i="12"/>
  <c r="Z110" i="12"/>
  <c r="AA110" i="12"/>
  <c r="AB110" i="12"/>
  <c r="AC110" i="12"/>
  <c r="AD110" i="12"/>
  <c r="AE110" i="12"/>
  <c r="AF110" i="12"/>
  <c r="U110" i="12"/>
  <c r="V109" i="12"/>
  <c r="W109" i="12"/>
  <c r="X109" i="12"/>
  <c r="Y109" i="12"/>
  <c r="Z109" i="12"/>
  <c r="AA109" i="12"/>
  <c r="AB109" i="12"/>
  <c r="AC109" i="12"/>
  <c r="AD109" i="12"/>
  <c r="AE109" i="12"/>
  <c r="AF109" i="12"/>
  <c r="U109" i="12"/>
  <c r="V99" i="12"/>
  <c r="W99" i="12"/>
  <c r="X99" i="12"/>
  <c r="Y99" i="12"/>
  <c r="Z99" i="12"/>
  <c r="AA99" i="12"/>
  <c r="AB99" i="12"/>
  <c r="AC99" i="12"/>
  <c r="AD99" i="12"/>
  <c r="AE99" i="12"/>
  <c r="AF99" i="12"/>
  <c r="U99" i="12"/>
  <c r="V98" i="12"/>
  <c r="W98" i="12"/>
  <c r="X98" i="12"/>
  <c r="Y98" i="12"/>
  <c r="Z98" i="12"/>
  <c r="AA98" i="12"/>
  <c r="AB98" i="12"/>
  <c r="AC98" i="12"/>
  <c r="AD98" i="12"/>
  <c r="AE98" i="12"/>
  <c r="AF98" i="12"/>
  <c r="U98" i="12"/>
  <c r="V97" i="12"/>
  <c r="W97" i="12"/>
  <c r="X97" i="12"/>
  <c r="Y97" i="12"/>
  <c r="Z97" i="12"/>
  <c r="AA97" i="12"/>
  <c r="AB97" i="12"/>
  <c r="AC97" i="12"/>
  <c r="AD97" i="12"/>
  <c r="AE97" i="12"/>
  <c r="AF97" i="12"/>
  <c r="U97" i="12"/>
  <c r="V96" i="12"/>
  <c r="W96" i="12"/>
  <c r="X96" i="12"/>
  <c r="Y96" i="12"/>
  <c r="Z96" i="12"/>
  <c r="AA96" i="12"/>
  <c r="AB96" i="12"/>
  <c r="AC96" i="12"/>
  <c r="AD96" i="12"/>
  <c r="AE96" i="12"/>
  <c r="AF96" i="12"/>
  <c r="U96" i="12"/>
  <c r="V91" i="12"/>
  <c r="W91" i="12"/>
  <c r="X91" i="12"/>
  <c r="Y91" i="12"/>
  <c r="Z91" i="12"/>
  <c r="AA91" i="12"/>
  <c r="AB91" i="12"/>
  <c r="AC91" i="12"/>
  <c r="AD91" i="12"/>
  <c r="AE91" i="12"/>
  <c r="AF91" i="12"/>
  <c r="U91" i="12"/>
  <c r="V90" i="12"/>
  <c r="W90" i="12"/>
  <c r="X90" i="12"/>
  <c r="Y90" i="12"/>
  <c r="Z90" i="12"/>
  <c r="AA90" i="12"/>
  <c r="AB90" i="12"/>
  <c r="AC90" i="12"/>
  <c r="AD90" i="12"/>
  <c r="AE90" i="12"/>
  <c r="AF90" i="12"/>
  <c r="U90" i="12"/>
  <c r="F76" i="12"/>
  <c r="G76" i="12"/>
  <c r="H76" i="12"/>
  <c r="I76" i="12"/>
  <c r="J76" i="12"/>
  <c r="K76" i="12"/>
  <c r="L76" i="12"/>
  <c r="M76" i="12"/>
  <c r="N76" i="12"/>
  <c r="O76" i="12"/>
  <c r="P76" i="12"/>
  <c r="E76" i="12"/>
  <c r="F74" i="12"/>
  <c r="G74" i="12"/>
  <c r="H74" i="12"/>
  <c r="I74" i="12"/>
  <c r="J74" i="12"/>
  <c r="K74" i="12"/>
  <c r="L74" i="12"/>
  <c r="M74" i="12"/>
  <c r="N74" i="12"/>
  <c r="O74" i="12"/>
  <c r="P74" i="12"/>
  <c r="F75" i="12"/>
  <c r="G75" i="12"/>
  <c r="H75" i="12"/>
  <c r="I75" i="12"/>
  <c r="J75" i="12"/>
  <c r="K75" i="12"/>
  <c r="L75" i="12"/>
  <c r="M75" i="12"/>
  <c r="N75" i="12"/>
  <c r="O75" i="12"/>
  <c r="P75" i="12"/>
  <c r="F77" i="12"/>
  <c r="G77" i="12"/>
  <c r="H77" i="12"/>
  <c r="I77" i="12"/>
  <c r="J77" i="12"/>
  <c r="K77" i="12"/>
  <c r="L77" i="12"/>
  <c r="M77" i="12"/>
  <c r="N77" i="12"/>
  <c r="O77" i="12"/>
  <c r="P77" i="12"/>
  <c r="V241" i="11"/>
  <c r="W241" i="11"/>
  <c r="X241" i="11"/>
  <c r="Y241" i="11"/>
  <c r="Z241" i="11"/>
  <c r="AA241" i="11"/>
  <c r="AB241" i="11"/>
  <c r="AC241" i="11"/>
  <c r="AD241" i="11"/>
  <c r="AE241" i="11"/>
  <c r="AF241" i="11"/>
  <c r="U241" i="11"/>
  <c r="V240" i="11"/>
  <c r="W240" i="11"/>
  <c r="X240" i="11"/>
  <c r="Y240" i="11"/>
  <c r="Z240" i="11"/>
  <c r="AA240" i="11"/>
  <c r="AB240" i="11"/>
  <c r="AC240" i="11"/>
  <c r="AD240" i="11"/>
  <c r="AE240" i="11"/>
  <c r="AF240" i="11"/>
  <c r="U240" i="11"/>
  <c r="V239" i="11"/>
  <c r="W239" i="11"/>
  <c r="X239" i="11"/>
  <c r="Y239" i="11"/>
  <c r="Z239" i="11"/>
  <c r="AA239" i="11"/>
  <c r="AB239" i="11"/>
  <c r="AC239" i="11"/>
  <c r="AD239" i="11"/>
  <c r="AE239" i="11"/>
  <c r="AF239" i="11"/>
  <c r="U239" i="11"/>
  <c r="V238" i="11"/>
  <c r="W238" i="11"/>
  <c r="X238" i="11"/>
  <c r="Y238" i="11"/>
  <c r="Z238" i="11"/>
  <c r="AA238" i="11"/>
  <c r="AB238" i="11"/>
  <c r="AC238" i="11"/>
  <c r="AD238" i="11"/>
  <c r="AE238" i="11"/>
  <c r="AF238" i="11"/>
  <c r="U238" i="11"/>
  <c r="V237" i="11"/>
  <c r="W237" i="11"/>
  <c r="X237" i="11"/>
  <c r="Y237" i="11"/>
  <c r="Z237" i="11"/>
  <c r="AA237" i="11"/>
  <c r="AB237" i="11"/>
  <c r="AC237" i="11"/>
  <c r="AD237" i="11"/>
  <c r="AE237" i="11"/>
  <c r="AF237" i="11"/>
  <c r="U237" i="11"/>
  <c r="V236" i="11"/>
  <c r="W236" i="11"/>
  <c r="X236" i="11"/>
  <c r="Y236" i="11"/>
  <c r="Z236" i="11"/>
  <c r="AA236" i="11"/>
  <c r="AB236" i="11"/>
  <c r="AC236" i="11"/>
  <c r="AD236" i="11"/>
  <c r="AE236" i="11"/>
  <c r="AF236" i="11"/>
  <c r="U236" i="11"/>
  <c r="U183" i="11"/>
  <c r="V183" i="11"/>
  <c r="W183" i="11"/>
  <c r="X183" i="11"/>
  <c r="Y183" i="11"/>
  <c r="Z183" i="11"/>
  <c r="AA183" i="11"/>
  <c r="AB183" i="11"/>
  <c r="AC183" i="11"/>
  <c r="AD183" i="11"/>
  <c r="AE183" i="11"/>
  <c r="T183" i="11"/>
  <c r="U182" i="11"/>
  <c r="V182" i="11"/>
  <c r="W182" i="11"/>
  <c r="X182" i="11"/>
  <c r="Y182" i="11"/>
  <c r="Z182" i="11"/>
  <c r="AA182" i="11"/>
  <c r="AB182" i="11"/>
  <c r="AC182" i="11"/>
  <c r="AD182" i="11"/>
  <c r="AE182" i="11"/>
  <c r="T182" i="11"/>
  <c r="U181" i="11"/>
  <c r="V181" i="11"/>
  <c r="W181" i="11"/>
  <c r="X181" i="11"/>
  <c r="Y181" i="11"/>
  <c r="Z181" i="11"/>
  <c r="AA181" i="11"/>
  <c r="AB181" i="11"/>
  <c r="AC181" i="11"/>
  <c r="AD181" i="11"/>
  <c r="AE181" i="11"/>
  <c r="T181" i="11"/>
  <c r="U180" i="11"/>
  <c r="V180" i="11"/>
  <c r="W180" i="11"/>
  <c r="X180" i="11"/>
  <c r="Y180" i="11"/>
  <c r="Z180" i="11"/>
  <c r="AA180" i="11"/>
  <c r="AB180" i="11"/>
  <c r="AC180" i="11"/>
  <c r="AD180" i="11"/>
  <c r="AE180" i="11"/>
  <c r="T180" i="11"/>
  <c r="U179" i="11"/>
  <c r="V179" i="11"/>
  <c r="W179" i="11"/>
  <c r="X179" i="11"/>
  <c r="Y179" i="11"/>
  <c r="Z179" i="11"/>
  <c r="AA179" i="11"/>
  <c r="AB179" i="11"/>
  <c r="AC179" i="11"/>
  <c r="AD179" i="11"/>
  <c r="AE179" i="11"/>
  <c r="T179" i="11"/>
  <c r="U178" i="11"/>
  <c r="V178" i="11"/>
  <c r="W178" i="11"/>
  <c r="X178" i="11"/>
  <c r="Y178" i="11"/>
  <c r="Z178" i="11"/>
  <c r="AA178" i="11"/>
  <c r="AB178" i="11"/>
  <c r="AC178" i="11"/>
  <c r="AD178" i="11"/>
  <c r="AE178" i="11"/>
  <c r="T178" i="11"/>
  <c r="V128" i="11"/>
  <c r="W128" i="11"/>
  <c r="X128" i="11"/>
  <c r="Y128" i="11"/>
  <c r="Z128" i="11"/>
  <c r="AA128" i="11"/>
  <c r="AB128" i="11"/>
  <c r="AC128" i="11"/>
  <c r="AD128" i="11"/>
  <c r="AE128" i="11"/>
  <c r="AF128" i="11"/>
  <c r="U128" i="11"/>
  <c r="V127" i="11"/>
  <c r="W127" i="11"/>
  <c r="X127" i="11"/>
  <c r="Y127" i="11"/>
  <c r="Z127" i="11"/>
  <c r="AA127" i="11"/>
  <c r="AB127" i="11"/>
  <c r="AC127" i="11"/>
  <c r="AD127" i="11"/>
  <c r="AE127" i="11"/>
  <c r="AF127" i="11"/>
  <c r="U127" i="11"/>
  <c r="V126" i="11"/>
  <c r="W126" i="11"/>
  <c r="X126" i="11"/>
  <c r="Y126" i="11"/>
  <c r="Z126" i="11"/>
  <c r="AA126" i="11"/>
  <c r="AB126" i="11"/>
  <c r="AC126" i="11"/>
  <c r="AD126" i="11"/>
  <c r="AE126" i="11"/>
  <c r="AF126" i="11"/>
  <c r="U126" i="11"/>
  <c r="V125" i="11"/>
  <c r="W125" i="11"/>
  <c r="X125" i="11"/>
  <c r="Y125" i="11"/>
  <c r="Z125" i="11"/>
  <c r="AA125" i="11"/>
  <c r="AB125" i="11"/>
  <c r="AC125" i="11"/>
  <c r="AD125" i="11"/>
  <c r="AE125" i="11"/>
  <c r="AF125" i="11"/>
  <c r="U125" i="11"/>
  <c r="V124" i="11"/>
  <c r="W124" i="11"/>
  <c r="X124" i="11"/>
  <c r="Y124" i="11"/>
  <c r="Z124" i="11"/>
  <c r="AA124" i="11"/>
  <c r="AB124" i="11"/>
  <c r="AC124" i="11"/>
  <c r="AD124" i="11"/>
  <c r="AE124" i="11"/>
  <c r="AF124" i="11"/>
  <c r="U124" i="11"/>
  <c r="V123" i="11"/>
  <c r="W123" i="11"/>
  <c r="X123" i="11"/>
  <c r="Y123" i="11"/>
  <c r="Z123" i="11"/>
  <c r="AA123" i="11"/>
  <c r="AB123" i="11"/>
  <c r="AC123" i="11"/>
  <c r="AD123" i="11"/>
  <c r="AE123" i="11"/>
  <c r="AF123" i="11"/>
  <c r="U123" i="11"/>
  <c r="Q105" i="11" l="1"/>
  <c r="Q104" i="11"/>
  <c r="Q103" i="11"/>
  <c r="Q102" i="11"/>
  <c r="F121" i="10"/>
  <c r="F122" i="10"/>
  <c r="F120" i="10"/>
  <c r="F119" i="10"/>
  <c r="F118" i="10"/>
  <c r="F117" i="10"/>
  <c r="I80" i="10"/>
  <c r="D80" i="10"/>
  <c r="N32" i="10"/>
  <c r="M32" i="10"/>
  <c r="H46" i="10"/>
  <c r="M46" i="10"/>
  <c r="H47" i="10"/>
  <c r="M47" i="10"/>
  <c r="H48" i="10"/>
  <c r="M48" i="10"/>
  <c r="N48" i="10" s="1"/>
  <c r="H49" i="10"/>
  <c r="M49" i="10"/>
  <c r="H50" i="10"/>
  <c r="N50" i="10" s="1"/>
  <c r="H51" i="10"/>
  <c r="M51" i="10"/>
  <c r="H52" i="10"/>
  <c r="M52" i="10"/>
  <c r="N52" i="10"/>
  <c r="H53" i="10"/>
  <c r="M53" i="10"/>
  <c r="H54" i="10"/>
  <c r="M54" i="10"/>
  <c r="H55" i="10"/>
  <c r="M55" i="10"/>
  <c r="N55" i="10" s="1"/>
  <c r="H56" i="10"/>
  <c r="M56" i="10"/>
  <c r="H57" i="10"/>
  <c r="M57" i="10"/>
  <c r="H58" i="10"/>
  <c r="N58" i="10" s="1"/>
  <c r="H59" i="10"/>
  <c r="N59" i="10"/>
  <c r="H60" i="10"/>
  <c r="N60" i="10" s="1"/>
  <c r="H61" i="10"/>
  <c r="N61" i="10" s="1"/>
  <c r="H62" i="10"/>
  <c r="N62" i="10" s="1"/>
  <c r="H63" i="10"/>
  <c r="M63" i="10"/>
  <c r="H64" i="10"/>
  <c r="M64" i="10"/>
  <c r="H65" i="10"/>
  <c r="M65" i="10"/>
  <c r="N65" i="10" s="1"/>
  <c r="H66" i="10"/>
  <c r="N66" i="10"/>
  <c r="H67" i="10"/>
  <c r="N67" i="10" s="1"/>
  <c r="H68" i="10"/>
  <c r="M68" i="10"/>
  <c r="F139" i="9"/>
  <c r="G139" i="9"/>
  <c r="H139" i="9"/>
  <c r="I139" i="9"/>
  <c r="J139" i="9"/>
  <c r="K139" i="9"/>
  <c r="L139" i="9"/>
  <c r="M139" i="9"/>
  <c r="N139" i="9"/>
  <c r="O139" i="9"/>
  <c r="P139" i="9"/>
  <c r="E139" i="9"/>
  <c r="E138" i="9"/>
  <c r="F137" i="9"/>
  <c r="G137" i="9"/>
  <c r="H137" i="9"/>
  <c r="I137" i="9"/>
  <c r="J137" i="9"/>
  <c r="K137" i="9"/>
  <c r="L137" i="9"/>
  <c r="M137" i="9"/>
  <c r="N137" i="9"/>
  <c r="O137" i="9"/>
  <c r="P137" i="9"/>
  <c r="E137" i="9"/>
  <c r="F136" i="9"/>
  <c r="G136" i="9"/>
  <c r="H136" i="9"/>
  <c r="I136" i="9"/>
  <c r="J136" i="9"/>
  <c r="K136" i="9"/>
  <c r="L136" i="9"/>
  <c r="M136" i="9"/>
  <c r="N136" i="9"/>
  <c r="O136" i="9"/>
  <c r="P136" i="9"/>
  <c r="E136" i="9"/>
  <c r="F135" i="9"/>
  <c r="G135" i="9"/>
  <c r="H135" i="9"/>
  <c r="I135" i="9"/>
  <c r="J135" i="9"/>
  <c r="K135" i="9"/>
  <c r="L135" i="9"/>
  <c r="M135" i="9"/>
  <c r="N135" i="9"/>
  <c r="O135" i="9"/>
  <c r="P135" i="9"/>
  <c r="E135" i="9"/>
  <c r="F128" i="9"/>
  <c r="G128" i="9"/>
  <c r="H128" i="9"/>
  <c r="I128" i="9"/>
  <c r="J128" i="9"/>
  <c r="K128" i="9"/>
  <c r="L128" i="9"/>
  <c r="M128" i="9"/>
  <c r="N128" i="9"/>
  <c r="O128" i="9"/>
  <c r="P128" i="9"/>
  <c r="E128" i="9"/>
  <c r="Q49" i="8"/>
  <c r="E74" i="8"/>
  <c r="F74" i="8"/>
  <c r="G74" i="8"/>
  <c r="H74" i="8"/>
  <c r="I74" i="8"/>
  <c r="J74" i="8"/>
  <c r="K74" i="8"/>
  <c r="L74" i="8"/>
  <c r="M74" i="8"/>
  <c r="N74" i="8"/>
  <c r="O74" i="8"/>
  <c r="P74" i="8"/>
  <c r="Q31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8" i="8"/>
  <c r="C7" i="8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48" i="7"/>
  <c r="C47" i="7"/>
  <c r="C46" i="7"/>
  <c r="P33" i="7"/>
  <c r="C32" i="7"/>
  <c r="C33" i="7"/>
  <c r="C34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9" i="7"/>
  <c r="E70" i="26"/>
  <c r="D44" i="26"/>
  <c r="E44" i="26"/>
  <c r="D45" i="26"/>
  <c r="E45" i="26"/>
  <c r="D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D55" i="26"/>
  <c r="D56" i="26"/>
  <c r="D57" i="26"/>
  <c r="D58" i="26"/>
  <c r="D59" i="26"/>
  <c r="E59" i="26"/>
  <c r="D60" i="26"/>
  <c r="E60" i="26"/>
  <c r="D61" i="26"/>
  <c r="E61" i="26"/>
  <c r="D62" i="26"/>
  <c r="D63" i="26"/>
  <c r="D64" i="26"/>
  <c r="E64" i="26"/>
  <c r="D43" i="26"/>
  <c r="E42" i="26"/>
  <c r="D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42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7" i="26"/>
  <c r="C30" i="26"/>
  <c r="C31" i="26"/>
  <c r="C32" i="26"/>
  <c r="F30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7" i="26"/>
  <c r="N64" i="10" l="1"/>
  <c r="N63" i="10"/>
  <c r="N53" i="10"/>
  <c r="N49" i="10"/>
  <c r="N56" i="10"/>
  <c r="N68" i="10"/>
  <c r="N54" i="10"/>
  <c r="N51" i="10"/>
  <c r="N47" i="10"/>
  <c r="N57" i="10"/>
  <c r="N46" i="10"/>
  <c r="J7" i="25"/>
  <c r="J8" i="25"/>
  <c r="I34" i="2" l="1"/>
  <c r="J34" i="2"/>
  <c r="K34" i="2"/>
  <c r="L34" i="2"/>
  <c r="M34" i="2"/>
  <c r="N34" i="2" s="1"/>
  <c r="I32" i="2"/>
  <c r="J32" i="2"/>
  <c r="K32" i="2"/>
  <c r="L32" i="2"/>
  <c r="M32" i="2"/>
  <c r="N32" i="2" s="1"/>
  <c r="I33" i="2"/>
  <c r="J33" i="2"/>
  <c r="K33" i="2"/>
  <c r="L33" i="2"/>
  <c r="M33" i="2"/>
  <c r="N33" i="2" s="1"/>
  <c r="C32" i="2"/>
  <c r="C33" i="2"/>
  <c r="C34" i="2"/>
  <c r="B32" i="2"/>
  <c r="B33" i="2" s="1"/>
  <c r="B34" i="2" s="1"/>
  <c r="W49" i="22" l="1"/>
  <c r="V49" i="22"/>
  <c r="U49" i="22"/>
  <c r="T49" i="22"/>
  <c r="S49" i="22"/>
  <c r="R49" i="22"/>
  <c r="Q49" i="22"/>
  <c r="P49" i="22"/>
  <c r="O49" i="22"/>
  <c r="N49" i="22"/>
  <c r="M49" i="22"/>
  <c r="W48" i="22"/>
  <c r="V48" i="22"/>
  <c r="U48" i="22"/>
  <c r="T48" i="22"/>
  <c r="S48" i="22"/>
  <c r="R48" i="22"/>
  <c r="Q48" i="22"/>
  <c r="P48" i="22"/>
  <c r="O48" i="22"/>
  <c r="N48" i="22"/>
  <c r="M48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U185" i="13"/>
  <c r="AG109" i="12" l="1"/>
  <c r="AG111" i="12"/>
  <c r="AG239" i="11"/>
  <c r="AF181" i="11"/>
  <c r="AG128" i="11"/>
  <c r="AG127" i="11"/>
  <c r="AG126" i="11"/>
  <c r="E134" i="9"/>
  <c r="E126" i="9"/>
  <c r="E125" i="9"/>
  <c r="E124" i="9"/>
  <c r="E123" i="9"/>
  <c r="D32" i="23"/>
  <c r="T6" i="22"/>
  <c r="P6" i="22"/>
  <c r="L6" i="22"/>
  <c r="J52" i="15"/>
  <c r="L11" i="15"/>
  <c r="L10" i="15"/>
  <c r="G10" i="15" s="1"/>
  <c r="L9" i="15"/>
  <c r="K9" i="15" s="1"/>
  <c r="L8" i="15"/>
  <c r="I8" i="15" s="1"/>
  <c r="L7" i="15"/>
  <c r="E7" i="15" s="1"/>
  <c r="L12" i="15"/>
  <c r="G12" i="15" s="1"/>
  <c r="J60" i="15"/>
  <c r="J66" i="15" s="1"/>
  <c r="J65" i="15"/>
  <c r="J64" i="15"/>
  <c r="J63" i="15"/>
  <c r="J62" i="15"/>
  <c r="J61" i="15"/>
  <c r="K11" i="15"/>
  <c r="J13" i="15"/>
  <c r="J57" i="15"/>
  <c r="J56" i="15"/>
  <c r="J55" i="15"/>
  <c r="J54" i="15"/>
  <c r="J53" i="15"/>
  <c r="M21" i="15"/>
  <c r="L20" i="15"/>
  <c r="L19" i="15"/>
  <c r="E19" i="15" s="1"/>
  <c r="L18" i="15"/>
  <c r="K18" i="15" s="1"/>
  <c r="L17" i="15"/>
  <c r="I17" i="15" s="1"/>
  <c r="L16" i="15"/>
  <c r="K16" i="15" s="1"/>
  <c r="L15" i="15"/>
  <c r="K15" i="15" s="1"/>
  <c r="J21" i="15"/>
  <c r="H21" i="15"/>
  <c r="J78" i="12"/>
  <c r="Q73" i="12"/>
  <c r="Q72" i="12"/>
  <c r="Q71" i="12"/>
  <c r="Q70" i="12"/>
  <c r="Q69" i="12"/>
  <c r="Q68" i="12"/>
  <c r="Q67" i="12"/>
  <c r="Q66" i="12"/>
  <c r="Q65" i="12"/>
  <c r="Q64" i="12"/>
  <c r="Q63" i="12"/>
  <c r="Q62" i="12"/>
  <c r="Q61" i="12"/>
  <c r="Q60" i="12"/>
  <c r="Q59" i="12"/>
  <c r="Q58" i="12"/>
  <c r="Q57" i="12"/>
  <c r="Q56" i="12"/>
  <c r="Q55" i="12"/>
  <c r="Q54" i="12"/>
  <c r="Q53" i="12"/>
  <c r="Q52" i="12"/>
  <c r="Q51" i="12"/>
  <c r="Q50" i="12"/>
  <c r="Q49" i="12"/>
  <c r="Q48" i="12"/>
  <c r="Q47" i="12"/>
  <c r="Q46" i="12"/>
  <c r="Q45" i="12"/>
  <c r="Q44" i="12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2" i="12"/>
  <c r="Q11" i="12"/>
  <c r="Q10" i="12"/>
  <c r="Q9" i="12"/>
  <c r="Q8" i="12"/>
  <c r="Q7" i="12"/>
  <c r="Q6" i="12"/>
  <c r="Q5" i="12"/>
  <c r="E110" i="11"/>
  <c r="J86" i="25"/>
  <c r="J85" i="25"/>
  <c r="L70" i="10"/>
  <c r="K70" i="10"/>
  <c r="J70" i="10"/>
  <c r="I70" i="10"/>
  <c r="G70" i="10"/>
  <c r="F70" i="10"/>
  <c r="F80" i="10" s="1"/>
  <c r="E70" i="10"/>
  <c r="D70" i="10"/>
  <c r="M8" i="10"/>
  <c r="N8" i="10" s="1"/>
  <c r="M9" i="10"/>
  <c r="N9" i="10" s="1"/>
  <c r="M10" i="10"/>
  <c r="M11" i="10"/>
  <c r="N11" i="10" s="1"/>
  <c r="M12" i="10"/>
  <c r="N12" i="10" s="1"/>
  <c r="M13" i="10"/>
  <c r="N13" i="10" s="1"/>
  <c r="M14" i="10"/>
  <c r="N14" i="10" s="1"/>
  <c r="M15" i="10"/>
  <c r="N15" i="10" s="1"/>
  <c r="M16" i="10"/>
  <c r="N16" i="10" s="1"/>
  <c r="M17" i="10"/>
  <c r="N17" i="10" s="1"/>
  <c r="M18" i="10"/>
  <c r="M19" i="10"/>
  <c r="N19" i="10" s="1"/>
  <c r="M20" i="10"/>
  <c r="N20" i="10" s="1"/>
  <c r="M21" i="10"/>
  <c r="N21" i="10" s="1"/>
  <c r="M22" i="10"/>
  <c r="M23" i="10"/>
  <c r="N23" i="10" s="1"/>
  <c r="M24" i="10"/>
  <c r="N24" i="10" s="1"/>
  <c r="M25" i="10"/>
  <c r="N25" i="10" s="1"/>
  <c r="M26" i="10"/>
  <c r="N26" i="10" s="1"/>
  <c r="M27" i="10"/>
  <c r="N27" i="10" s="1"/>
  <c r="M28" i="10"/>
  <c r="N28" i="10" s="1"/>
  <c r="M29" i="10"/>
  <c r="N29" i="10" s="1"/>
  <c r="M30" i="10"/>
  <c r="N30" i="10" s="1"/>
  <c r="M31" i="10"/>
  <c r="N31" i="10" s="1"/>
  <c r="M33" i="10"/>
  <c r="N33" i="10" s="1"/>
  <c r="N10" i="10"/>
  <c r="N18" i="10"/>
  <c r="N22" i="10"/>
  <c r="P79" i="9"/>
  <c r="O79" i="9"/>
  <c r="N79" i="9"/>
  <c r="M79" i="9"/>
  <c r="L79" i="9"/>
  <c r="K79" i="9"/>
  <c r="J79" i="9"/>
  <c r="I79" i="9"/>
  <c r="H79" i="9"/>
  <c r="G79" i="9"/>
  <c r="F79" i="9"/>
  <c r="P78" i="9"/>
  <c r="P80" i="9" s="1"/>
  <c r="O78" i="9"/>
  <c r="N78" i="9"/>
  <c r="M78" i="9"/>
  <c r="L78" i="9"/>
  <c r="K78" i="9"/>
  <c r="J78" i="9"/>
  <c r="J80" i="9" s="1"/>
  <c r="I78" i="9"/>
  <c r="I80" i="9" s="1"/>
  <c r="H78" i="9"/>
  <c r="G78" i="9"/>
  <c r="F78" i="9"/>
  <c r="E79" i="9"/>
  <c r="E78" i="9"/>
  <c r="P75" i="8"/>
  <c r="AI105" i="8" s="1"/>
  <c r="O75" i="8"/>
  <c r="O76" i="8" s="1"/>
  <c r="N75" i="8"/>
  <c r="M75" i="8"/>
  <c r="L75" i="8"/>
  <c r="K75" i="8"/>
  <c r="J75" i="8"/>
  <c r="I75" i="8"/>
  <c r="H75" i="8"/>
  <c r="G75" i="8"/>
  <c r="Z105" i="8" s="1"/>
  <c r="F75" i="8"/>
  <c r="AC99" i="8"/>
  <c r="E75" i="8"/>
  <c r="Q42" i="8"/>
  <c r="Q43" i="8"/>
  <c r="Q44" i="8"/>
  <c r="Q45" i="8"/>
  <c r="Q46" i="8"/>
  <c r="Q47" i="8"/>
  <c r="Q48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E34" i="8"/>
  <c r="P35" i="8"/>
  <c r="O35" i="8"/>
  <c r="AH106" i="8" s="1"/>
  <c r="N35" i="8"/>
  <c r="M35" i="8"/>
  <c r="L35" i="8"/>
  <c r="K35" i="8"/>
  <c r="J35" i="8"/>
  <c r="I35" i="8"/>
  <c r="AB106" i="8" s="1"/>
  <c r="H35" i="8"/>
  <c r="AA106" i="8" s="1"/>
  <c r="G35" i="8"/>
  <c r="F35" i="8"/>
  <c r="E35" i="8"/>
  <c r="H71" i="25"/>
  <c r="F42" i="17" s="1"/>
  <c r="H70" i="25"/>
  <c r="H69" i="25"/>
  <c r="F40" i="17" s="1"/>
  <c r="H68" i="25"/>
  <c r="F39" i="17" s="1"/>
  <c r="H67" i="25"/>
  <c r="F38" i="17"/>
  <c r="F71" i="25"/>
  <c r="F70" i="25"/>
  <c r="E41" i="17" s="1"/>
  <c r="F69" i="25"/>
  <c r="F68" i="25"/>
  <c r="L68" i="25" s="1"/>
  <c r="F67" i="25"/>
  <c r="D71" i="25"/>
  <c r="D42" i="17" s="1"/>
  <c r="D70" i="25"/>
  <c r="D41" i="17" s="1"/>
  <c r="D69" i="25"/>
  <c r="D40" i="17" s="1"/>
  <c r="D68" i="25"/>
  <c r="D39" i="17" s="1"/>
  <c r="D67" i="25"/>
  <c r="H66" i="25"/>
  <c r="F66" i="25"/>
  <c r="E37" i="17" s="1"/>
  <c r="D66" i="25"/>
  <c r="H63" i="25"/>
  <c r="F34" i="17" s="1"/>
  <c r="H62" i="25"/>
  <c r="L62" i="25" s="1"/>
  <c r="H61" i="25"/>
  <c r="F32" i="17" s="1"/>
  <c r="H60" i="25"/>
  <c r="H59" i="25"/>
  <c r="F30" i="17" s="1"/>
  <c r="H58" i="25"/>
  <c r="F29" i="17" s="1"/>
  <c r="F63" i="25"/>
  <c r="E34" i="17" s="1"/>
  <c r="F62" i="25"/>
  <c r="F61" i="25"/>
  <c r="F60" i="25"/>
  <c r="F59" i="25"/>
  <c r="E30" i="17" s="1"/>
  <c r="F58" i="25"/>
  <c r="D63" i="25"/>
  <c r="D34" i="17" s="1"/>
  <c r="D62" i="25"/>
  <c r="D33" i="17" s="1"/>
  <c r="D61" i="25"/>
  <c r="D32" i="17" s="1"/>
  <c r="D60" i="25"/>
  <c r="D59" i="25"/>
  <c r="D30" i="17" s="1"/>
  <c r="D58" i="25"/>
  <c r="D29" i="17" s="1"/>
  <c r="S20" i="25"/>
  <c r="L20" i="17" s="1"/>
  <c r="S19" i="25"/>
  <c r="S18" i="25"/>
  <c r="L18" i="17" s="1"/>
  <c r="S17" i="25"/>
  <c r="S95" i="25" s="1"/>
  <c r="S16" i="25"/>
  <c r="Q20" i="25"/>
  <c r="Q19" i="25"/>
  <c r="K19" i="17" s="1"/>
  <c r="Q18" i="25"/>
  <c r="K18" i="17" s="1"/>
  <c r="Q17" i="25"/>
  <c r="K17" i="17" s="1"/>
  <c r="Q16" i="25"/>
  <c r="K16" i="17" s="1"/>
  <c r="O20" i="25"/>
  <c r="U20" i="25" s="1"/>
  <c r="N20" i="25" s="1"/>
  <c r="O19" i="25"/>
  <c r="J19" i="17" s="1"/>
  <c r="O18" i="25"/>
  <c r="O96" i="25" s="1"/>
  <c r="O17" i="25"/>
  <c r="O16" i="25"/>
  <c r="J16" i="17" s="1"/>
  <c r="M20" i="25"/>
  <c r="I20" i="17" s="1"/>
  <c r="M19" i="25"/>
  <c r="M18" i="25"/>
  <c r="M17" i="25"/>
  <c r="M16" i="25"/>
  <c r="I16" i="17" s="1"/>
  <c r="M15" i="25"/>
  <c r="I15" i="17" s="1"/>
  <c r="O15" i="25"/>
  <c r="Q15" i="25"/>
  <c r="S15" i="25"/>
  <c r="S12" i="25"/>
  <c r="S11" i="25"/>
  <c r="S10" i="25"/>
  <c r="L10" i="17" s="1"/>
  <c r="S9" i="25"/>
  <c r="L9" i="17" s="1"/>
  <c r="S8" i="25"/>
  <c r="L8" i="17" s="1"/>
  <c r="Q12" i="25"/>
  <c r="Q11" i="25"/>
  <c r="Q10" i="25"/>
  <c r="Q9" i="25"/>
  <c r="K9" i="17" s="1"/>
  <c r="Q8" i="25"/>
  <c r="O12" i="25"/>
  <c r="J12" i="17" s="1"/>
  <c r="O11" i="25"/>
  <c r="J11" i="17" s="1"/>
  <c r="O10" i="25"/>
  <c r="J10" i="17" s="1"/>
  <c r="O9" i="25"/>
  <c r="O8" i="25"/>
  <c r="M12" i="25"/>
  <c r="I12" i="17" s="1"/>
  <c r="M11" i="25"/>
  <c r="I11" i="17" s="1"/>
  <c r="M10" i="25"/>
  <c r="M9" i="25"/>
  <c r="I9" i="17" s="1"/>
  <c r="M8" i="25"/>
  <c r="M86" i="25" s="1"/>
  <c r="S7" i="25"/>
  <c r="Q7" i="25"/>
  <c r="O7" i="25"/>
  <c r="J7" i="17" s="1"/>
  <c r="M7" i="25"/>
  <c r="I7" i="17" s="1"/>
  <c r="J20" i="25"/>
  <c r="J98" i="25" s="1"/>
  <c r="J19" i="25"/>
  <c r="J18" i="25"/>
  <c r="J17" i="25"/>
  <c r="G17" i="17" s="1"/>
  <c r="J16" i="25"/>
  <c r="J94" i="25" s="1"/>
  <c r="J15" i="25"/>
  <c r="J12" i="25"/>
  <c r="J90" i="25" s="1"/>
  <c r="J11" i="25"/>
  <c r="J10" i="25"/>
  <c r="G10" i="17" s="1"/>
  <c r="J9" i="25"/>
  <c r="H20" i="25"/>
  <c r="F20" i="17" s="1"/>
  <c r="H19" i="25"/>
  <c r="F19" i="17" s="1"/>
  <c r="H18" i="25"/>
  <c r="F18" i="17" s="1"/>
  <c r="H17" i="25"/>
  <c r="F17" i="17" s="1"/>
  <c r="H16" i="25"/>
  <c r="H15" i="25"/>
  <c r="F15" i="17" s="1"/>
  <c r="H7" i="25"/>
  <c r="H12" i="25"/>
  <c r="H90" i="25" s="1"/>
  <c r="H11" i="25"/>
  <c r="F11" i="17" s="1"/>
  <c r="H10" i="25"/>
  <c r="F10" i="17" s="1"/>
  <c r="H9" i="25"/>
  <c r="H87" i="25" s="1"/>
  <c r="H8" i="25"/>
  <c r="H86" i="25" s="1"/>
  <c r="F20" i="25"/>
  <c r="E20" i="17" s="1"/>
  <c r="F19" i="25"/>
  <c r="E19" i="17" s="1"/>
  <c r="F18" i="25"/>
  <c r="F17" i="25"/>
  <c r="E17" i="17" s="1"/>
  <c r="F16" i="25"/>
  <c r="F15" i="25"/>
  <c r="F12" i="25"/>
  <c r="F11" i="25"/>
  <c r="E11" i="17" s="1"/>
  <c r="F10" i="25"/>
  <c r="E10" i="17" s="1"/>
  <c r="F9" i="25"/>
  <c r="E9" i="17" s="1"/>
  <c r="F8" i="25"/>
  <c r="F7" i="25"/>
  <c r="E7" i="17" s="1"/>
  <c r="D20" i="25"/>
  <c r="D20" i="17" s="1"/>
  <c r="D19" i="25"/>
  <c r="D18" i="25"/>
  <c r="L18" i="25" s="1"/>
  <c r="K18" i="25" s="1"/>
  <c r="D17" i="25"/>
  <c r="D17" i="17" s="1"/>
  <c r="D16" i="25"/>
  <c r="D16" i="17" s="1"/>
  <c r="D15" i="25"/>
  <c r="D15" i="17" s="1"/>
  <c r="D12" i="25"/>
  <c r="D11" i="25"/>
  <c r="D11" i="17" s="1"/>
  <c r="D10" i="25"/>
  <c r="D9" i="25"/>
  <c r="D9" i="17" s="1"/>
  <c r="D8" i="25"/>
  <c r="D7" i="25"/>
  <c r="D60" i="23"/>
  <c r="D58" i="23"/>
  <c r="D56" i="23"/>
  <c r="D54" i="23"/>
  <c r="C60" i="23"/>
  <c r="C58" i="23"/>
  <c r="C56" i="23"/>
  <c r="C54" i="23"/>
  <c r="C62" i="23" s="1"/>
  <c r="C10" i="23"/>
  <c r="M9" i="23" s="1"/>
  <c r="D10" i="23"/>
  <c r="N9" i="23" s="1"/>
  <c r="D12" i="23"/>
  <c r="D14" i="23" s="1"/>
  <c r="C12" i="23"/>
  <c r="M10" i="23" s="1"/>
  <c r="C32" i="23"/>
  <c r="D34" i="23"/>
  <c r="E34" i="23" s="1"/>
  <c r="M32" i="23"/>
  <c r="N31" i="23"/>
  <c r="B10" i="2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L31" i="2"/>
  <c r="K31" i="2"/>
  <c r="J31" i="2"/>
  <c r="I31" i="2"/>
  <c r="L30" i="2"/>
  <c r="K30" i="2"/>
  <c r="J30" i="2"/>
  <c r="I30" i="2"/>
  <c r="L29" i="2"/>
  <c r="K29" i="2"/>
  <c r="J29" i="2"/>
  <c r="I29" i="2"/>
  <c r="L28" i="2"/>
  <c r="K28" i="2"/>
  <c r="J28" i="2"/>
  <c r="I28" i="2"/>
  <c r="L27" i="2"/>
  <c r="K27" i="2"/>
  <c r="J27" i="2"/>
  <c r="I27" i="2"/>
  <c r="L26" i="2"/>
  <c r="K26" i="2"/>
  <c r="J26" i="2"/>
  <c r="I26" i="2"/>
  <c r="L25" i="2"/>
  <c r="K25" i="2"/>
  <c r="J25" i="2"/>
  <c r="I25" i="2"/>
  <c r="L24" i="2"/>
  <c r="K24" i="2"/>
  <c r="J24" i="2"/>
  <c r="I24" i="2"/>
  <c r="L23" i="2"/>
  <c r="K23" i="2"/>
  <c r="J23" i="2"/>
  <c r="I23" i="2"/>
  <c r="L22" i="2"/>
  <c r="K22" i="2"/>
  <c r="J22" i="2"/>
  <c r="I22" i="2"/>
  <c r="M22" i="2" s="1"/>
  <c r="N22" i="2" s="1"/>
  <c r="L21" i="2"/>
  <c r="K21" i="2"/>
  <c r="J21" i="2"/>
  <c r="I21" i="2"/>
  <c r="L20" i="2"/>
  <c r="K20" i="2"/>
  <c r="J20" i="2"/>
  <c r="I20" i="2"/>
  <c r="M20" i="2"/>
  <c r="N20" i="2" s="1"/>
  <c r="L19" i="2"/>
  <c r="K19" i="2"/>
  <c r="J19" i="2"/>
  <c r="I19" i="2"/>
  <c r="L18" i="2"/>
  <c r="K18" i="2"/>
  <c r="J18" i="2"/>
  <c r="I18" i="2"/>
  <c r="M18" i="2" s="1"/>
  <c r="N18" i="2" s="1"/>
  <c r="L17" i="2"/>
  <c r="K17" i="2"/>
  <c r="J17" i="2"/>
  <c r="I17" i="2"/>
  <c r="L16" i="2"/>
  <c r="K16" i="2"/>
  <c r="J16" i="2"/>
  <c r="I16" i="2"/>
  <c r="L15" i="2"/>
  <c r="K15" i="2"/>
  <c r="J15" i="2"/>
  <c r="I15" i="2"/>
  <c r="L14" i="2"/>
  <c r="K14" i="2"/>
  <c r="J14" i="2"/>
  <c r="I14" i="2"/>
  <c r="L13" i="2"/>
  <c r="K13" i="2"/>
  <c r="J13" i="2"/>
  <c r="I13" i="2"/>
  <c r="L12" i="2"/>
  <c r="K12" i="2"/>
  <c r="J12" i="2"/>
  <c r="I12" i="2"/>
  <c r="L11" i="2"/>
  <c r="K11" i="2"/>
  <c r="J11" i="2"/>
  <c r="I11" i="2"/>
  <c r="L10" i="2"/>
  <c r="K10" i="2"/>
  <c r="J10" i="2"/>
  <c r="I10" i="2"/>
  <c r="J9" i="2"/>
  <c r="L9" i="2"/>
  <c r="K9" i="2"/>
  <c r="I9" i="2"/>
  <c r="I42" i="2"/>
  <c r="L64" i="2"/>
  <c r="K64" i="2"/>
  <c r="J64" i="2"/>
  <c r="I64" i="2"/>
  <c r="M64" i="2" s="1"/>
  <c r="L63" i="2"/>
  <c r="K63" i="2"/>
  <c r="J63" i="2"/>
  <c r="I63" i="2"/>
  <c r="L62" i="2"/>
  <c r="K62" i="2"/>
  <c r="J62" i="2"/>
  <c r="I62" i="2"/>
  <c r="L61" i="2"/>
  <c r="K61" i="2"/>
  <c r="J61" i="2"/>
  <c r="I61" i="2"/>
  <c r="L60" i="2"/>
  <c r="K60" i="2"/>
  <c r="J60" i="2"/>
  <c r="I60" i="2"/>
  <c r="M60" i="2" s="1"/>
  <c r="L59" i="2"/>
  <c r="K59" i="2"/>
  <c r="J59" i="2"/>
  <c r="I59" i="2"/>
  <c r="L58" i="2"/>
  <c r="K58" i="2"/>
  <c r="J58" i="2"/>
  <c r="I58" i="2"/>
  <c r="L57" i="2"/>
  <c r="K57" i="2"/>
  <c r="J57" i="2"/>
  <c r="I57" i="2"/>
  <c r="L56" i="2"/>
  <c r="K56" i="2"/>
  <c r="J56" i="2"/>
  <c r="I56" i="2"/>
  <c r="L55" i="2"/>
  <c r="K55" i="2"/>
  <c r="J55" i="2"/>
  <c r="I55" i="2"/>
  <c r="L54" i="2"/>
  <c r="K54" i="2"/>
  <c r="J54" i="2"/>
  <c r="I54" i="2"/>
  <c r="L53" i="2"/>
  <c r="K53" i="2"/>
  <c r="J53" i="2"/>
  <c r="I53" i="2"/>
  <c r="L52" i="2"/>
  <c r="K52" i="2"/>
  <c r="J52" i="2"/>
  <c r="I52" i="2"/>
  <c r="M52" i="2" s="1"/>
  <c r="L51" i="2"/>
  <c r="K51" i="2"/>
  <c r="J51" i="2"/>
  <c r="I51" i="2"/>
  <c r="L50" i="2"/>
  <c r="K50" i="2"/>
  <c r="J50" i="2"/>
  <c r="I50" i="2"/>
  <c r="M50" i="2" s="1"/>
  <c r="L49" i="2"/>
  <c r="K49" i="2"/>
  <c r="J49" i="2"/>
  <c r="I49" i="2"/>
  <c r="L48" i="2"/>
  <c r="K48" i="2"/>
  <c r="J48" i="2"/>
  <c r="I48" i="2"/>
  <c r="M48" i="2" s="1"/>
  <c r="L47" i="2"/>
  <c r="K47" i="2"/>
  <c r="J47" i="2"/>
  <c r="I47" i="2"/>
  <c r="L46" i="2"/>
  <c r="K46" i="2"/>
  <c r="J46" i="2"/>
  <c r="I46" i="2"/>
  <c r="L45" i="2"/>
  <c r="K45" i="2"/>
  <c r="J45" i="2"/>
  <c r="I45" i="2"/>
  <c r="L44" i="2"/>
  <c r="K44" i="2"/>
  <c r="J44" i="2"/>
  <c r="I44" i="2"/>
  <c r="L43" i="2"/>
  <c r="K43" i="2"/>
  <c r="J43" i="2"/>
  <c r="I43" i="2"/>
  <c r="L42" i="2"/>
  <c r="K42" i="2"/>
  <c r="J42" i="2"/>
  <c r="G42" i="2"/>
  <c r="G64" i="2"/>
  <c r="H64" i="2" s="1"/>
  <c r="F64" i="2"/>
  <c r="E64" i="2"/>
  <c r="D64" i="2"/>
  <c r="G63" i="2"/>
  <c r="F63" i="2"/>
  <c r="E63" i="2"/>
  <c r="D63" i="2"/>
  <c r="G62" i="2"/>
  <c r="F62" i="2"/>
  <c r="E62" i="2"/>
  <c r="D62" i="2"/>
  <c r="G61" i="2"/>
  <c r="F61" i="2"/>
  <c r="E61" i="2"/>
  <c r="D61" i="2"/>
  <c r="G60" i="2"/>
  <c r="F60" i="2"/>
  <c r="E60" i="2"/>
  <c r="D60" i="2"/>
  <c r="G59" i="2"/>
  <c r="F59" i="2"/>
  <c r="E59" i="2"/>
  <c r="D59" i="2"/>
  <c r="H59" i="2" s="1"/>
  <c r="G58" i="2"/>
  <c r="H58" i="2" s="1"/>
  <c r="N58" i="2" s="1"/>
  <c r="F58" i="2"/>
  <c r="E58" i="2"/>
  <c r="D58" i="2"/>
  <c r="G57" i="2"/>
  <c r="F57" i="2"/>
  <c r="E57" i="2"/>
  <c r="D57" i="2"/>
  <c r="H57" i="2" s="1"/>
  <c r="N57" i="2" s="1"/>
  <c r="G56" i="2"/>
  <c r="F56" i="2"/>
  <c r="E56" i="2"/>
  <c r="D56" i="2"/>
  <c r="G55" i="2"/>
  <c r="F55" i="2"/>
  <c r="E55" i="2"/>
  <c r="D55" i="2"/>
  <c r="H55" i="2" s="1"/>
  <c r="N55" i="2" s="1"/>
  <c r="G54" i="2"/>
  <c r="F54" i="2"/>
  <c r="E54" i="2"/>
  <c r="D54" i="2"/>
  <c r="G53" i="2"/>
  <c r="F53" i="2"/>
  <c r="E53" i="2"/>
  <c r="D53" i="2"/>
  <c r="G52" i="2"/>
  <c r="H52" i="2" s="1"/>
  <c r="N52" i="2" s="1"/>
  <c r="F52" i="2"/>
  <c r="E52" i="2"/>
  <c r="D52" i="2"/>
  <c r="G51" i="2"/>
  <c r="F51" i="2"/>
  <c r="E51" i="2"/>
  <c r="D51" i="2"/>
  <c r="H51" i="2" s="1"/>
  <c r="G50" i="2"/>
  <c r="H50" i="2" s="1"/>
  <c r="N50" i="2" s="1"/>
  <c r="R100" i="2" s="1"/>
  <c r="F50" i="2"/>
  <c r="E50" i="2"/>
  <c r="D50" i="2"/>
  <c r="G49" i="2"/>
  <c r="F49" i="2"/>
  <c r="E49" i="2"/>
  <c r="D49" i="2"/>
  <c r="G48" i="2"/>
  <c r="F48" i="2"/>
  <c r="E48" i="2"/>
  <c r="D48" i="2"/>
  <c r="G47" i="2"/>
  <c r="F47" i="2"/>
  <c r="E47" i="2"/>
  <c r="D47" i="2"/>
  <c r="H47" i="2" s="1"/>
  <c r="G46" i="2"/>
  <c r="F46" i="2"/>
  <c r="E46" i="2"/>
  <c r="D46" i="2"/>
  <c r="G45" i="2"/>
  <c r="F45" i="2"/>
  <c r="E45" i="2"/>
  <c r="D45" i="2"/>
  <c r="H45" i="2" s="1"/>
  <c r="G44" i="2"/>
  <c r="G66" i="2" s="1"/>
  <c r="G74" i="2" s="1"/>
  <c r="F44" i="2"/>
  <c r="E44" i="2"/>
  <c r="D44" i="2"/>
  <c r="G43" i="2"/>
  <c r="F43" i="2"/>
  <c r="E43" i="2"/>
  <c r="D43" i="2"/>
  <c r="H43" i="2" s="1"/>
  <c r="N43" i="2" s="1"/>
  <c r="F42" i="2"/>
  <c r="E42" i="2"/>
  <c r="D42" i="2"/>
  <c r="AG141" i="13"/>
  <c r="AG142" i="13"/>
  <c r="L49" i="22"/>
  <c r="L48" i="22"/>
  <c r="L28" i="22"/>
  <c r="M28" i="22"/>
  <c r="N28" i="22"/>
  <c r="O28" i="22"/>
  <c r="P28" i="22"/>
  <c r="Q28" i="22"/>
  <c r="R28" i="22"/>
  <c r="S28" i="22"/>
  <c r="T28" i="22"/>
  <c r="U28" i="22"/>
  <c r="V28" i="22"/>
  <c r="K28" i="22"/>
  <c r="M6" i="22"/>
  <c r="N6" i="22"/>
  <c r="O6" i="22"/>
  <c r="Q6" i="22"/>
  <c r="R6" i="22"/>
  <c r="S6" i="22"/>
  <c r="U6" i="22"/>
  <c r="V6" i="22"/>
  <c r="K6" i="22"/>
  <c r="F134" i="9"/>
  <c r="G134" i="9"/>
  <c r="H134" i="9"/>
  <c r="I134" i="9"/>
  <c r="J134" i="9"/>
  <c r="K134" i="9"/>
  <c r="L134" i="9"/>
  <c r="M134" i="9"/>
  <c r="N134" i="9"/>
  <c r="O134" i="9"/>
  <c r="P134" i="9"/>
  <c r="F15" i="26"/>
  <c r="N35" i="14"/>
  <c r="AG183" i="13"/>
  <c r="F121" i="13"/>
  <c r="G121" i="13"/>
  <c r="H121" i="13"/>
  <c r="I121" i="13"/>
  <c r="J121" i="13"/>
  <c r="J124" i="13" s="1"/>
  <c r="K121" i="13"/>
  <c r="L121" i="13"/>
  <c r="M121" i="13"/>
  <c r="N121" i="13"/>
  <c r="O121" i="13"/>
  <c r="P121" i="13"/>
  <c r="E121" i="13"/>
  <c r="F120" i="13"/>
  <c r="G120" i="13"/>
  <c r="H120" i="13"/>
  <c r="I120" i="13"/>
  <c r="J120" i="13"/>
  <c r="K120" i="13"/>
  <c r="L120" i="13"/>
  <c r="M120" i="13"/>
  <c r="N120" i="13"/>
  <c r="O120" i="13"/>
  <c r="P120" i="13"/>
  <c r="E120" i="13"/>
  <c r="Q61" i="13"/>
  <c r="Q62" i="13"/>
  <c r="H122" i="13"/>
  <c r="H124" i="13" s="1"/>
  <c r="L122" i="13"/>
  <c r="P122" i="13"/>
  <c r="F123" i="13"/>
  <c r="G123" i="13"/>
  <c r="H123" i="13"/>
  <c r="I123" i="13"/>
  <c r="J123" i="13"/>
  <c r="K123" i="13"/>
  <c r="L123" i="13"/>
  <c r="L124" i="13" s="1"/>
  <c r="M123" i="13"/>
  <c r="N123" i="13"/>
  <c r="O123" i="13"/>
  <c r="P123" i="13"/>
  <c r="E123" i="13"/>
  <c r="Q53" i="11"/>
  <c r="F112" i="11"/>
  <c r="E112" i="11"/>
  <c r="Q29" i="11"/>
  <c r="Q13" i="11"/>
  <c r="F138" i="9"/>
  <c r="G138" i="9"/>
  <c r="H138" i="9"/>
  <c r="I138" i="9"/>
  <c r="J138" i="9"/>
  <c r="K138" i="9"/>
  <c r="L138" i="9"/>
  <c r="M138" i="9"/>
  <c r="N138" i="9"/>
  <c r="O138" i="9"/>
  <c r="P138" i="9"/>
  <c r="F123" i="9"/>
  <c r="G123" i="9"/>
  <c r="H123" i="9"/>
  <c r="I123" i="9"/>
  <c r="J123" i="9"/>
  <c r="K123" i="9"/>
  <c r="L123" i="9"/>
  <c r="M123" i="9"/>
  <c r="N123" i="9"/>
  <c r="O123" i="9"/>
  <c r="P123" i="9"/>
  <c r="F124" i="9"/>
  <c r="G124" i="9"/>
  <c r="H124" i="9"/>
  <c r="I124" i="9"/>
  <c r="J124" i="9"/>
  <c r="K124" i="9"/>
  <c r="L124" i="9"/>
  <c r="M124" i="9"/>
  <c r="N124" i="9"/>
  <c r="O124" i="9"/>
  <c r="P124" i="9"/>
  <c r="F125" i="9"/>
  <c r="G125" i="9"/>
  <c r="H125" i="9"/>
  <c r="I125" i="9"/>
  <c r="J125" i="9"/>
  <c r="K125" i="9"/>
  <c r="L125" i="9"/>
  <c r="M125" i="9"/>
  <c r="N125" i="9"/>
  <c r="O125" i="9"/>
  <c r="P125" i="9"/>
  <c r="F126" i="9"/>
  <c r="G126" i="9"/>
  <c r="H126" i="9"/>
  <c r="I126" i="9"/>
  <c r="J126" i="9"/>
  <c r="K126" i="9"/>
  <c r="L126" i="9"/>
  <c r="M126" i="9"/>
  <c r="N126" i="9"/>
  <c r="O126" i="9"/>
  <c r="P126" i="9"/>
  <c r="F127" i="9"/>
  <c r="G127" i="9"/>
  <c r="H127" i="9"/>
  <c r="I127" i="9"/>
  <c r="J127" i="9"/>
  <c r="K127" i="9"/>
  <c r="L127" i="9"/>
  <c r="M127" i="9"/>
  <c r="N127" i="9"/>
  <c r="O127" i="9"/>
  <c r="P127" i="9"/>
  <c r="E127" i="9"/>
  <c r="Q73" i="9"/>
  <c r="Q72" i="9"/>
  <c r="Q70" i="9"/>
  <c r="Q69" i="9"/>
  <c r="Q67" i="9"/>
  <c r="Q66" i="9"/>
  <c r="Q64" i="9"/>
  <c r="Q63" i="9"/>
  <c r="Q61" i="9"/>
  <c r="Q60" i="9"/>
  <c r="Q58" i="9"/>
  <c r="Q57" i="9"/>
  <c r="Q55" i="9"/>
  <c r="Q54" i="9"/>
  <c r="Q52" i="9"/>
  <c r="Q51" i="9"/>
  <c r="Q49" i="9"/>
  <c r="Q48" i="9"/>
  <c r="Q46" i="9"/>
  <c r="Q45" i="9"/>
  <c r="Q43" i="9"/>
  <c r="Q42" i="9"/>
  <c r="Q40" i="9"/>
  <c r="Q39" i="9"/>
  <c r="Q37" i="9"/>
  <c r="Q36" i="9"/>
  <c r="Q34" i="9"/>
  <c r="Q33" i="9"/>
  <c r="Q31" i="9"/>
  <c r="Q30" i="9"/>
  <c r="Q28" i="9"/>
  <c r="Q27" i="9"/>
  <c r="Q25" i="9"/>
  <c r="Q24" i="9"/>
  <c r="Q22" i="9"/>
  <c r="Q21" i="9"/>
  <c r="Q19" i="9"/>
  <c r="Q18" i="9"/>
  <c r="Q16" i="9"/>
  <c r="Q15" i="9"/>
  <c r="Q13" i="9"/>
  <c r="Q12" i="9"/>
  <c r="Q10" i="9"/>
  <c r="Q9" i="9"/>
  <c r="Q74" i="9"/>
  <c r="Q71" i="9"/>
  <c r="Q68" i="9"/>
  <c r="Q65" i="9"/>
  <c r="Q62" i="9"/>
  <c r="Q59" i="9"/>
  <c r="Q56" i="9"/>
  <c r="Q53" i="9"/>
  <c r="Q50" i="9"/>
  <c r="Q47" i="9"/>
  <c r="Q44" i="9"/>
  <c r="Q41" i="9"/>
  <c r="Q38" i="9"/>
  <c r="Q35" i="9"/>
  <c r="Q32" i="9"/>
  <c r="Q29" i="9"/>
  <c r="Q26" i="9"/>
  <c r="Q23" i="9"/>
  <c r="Q20" i="9"/>
  <c r="Q17" i="9"/>
  <c r="Q14" i="9"/>
  <c r="Q11" i="9"/>
  <c r="K34" i="8"/>
  <c r="H34" i="8"/>
  <c r="AA100" i="8" s="1"/>
  <c r="F34" i="8"/>
  <c r="Y100" i="8" s="1"/>
  <c r="AE105" i="8"/>
  <c r="M84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2" i="8"/>
  <c r="X106" i="8"/>
  <c r="AG97" i="7"/>
  <c r="F12" i="26"/>
  <c r="F14" i="26"/>
  <c r="F13" i="26"/>
  <c r="N49" i="5"/>
  <c r="D19" i="5"/>
  <c r="C19" i="5"/>
  <c r="F43" i="26"/>
  <c r="F61" i="26"/>
  <c r="H60" i="15"/>
  <c r="H61" i="15"/>
  <c r="H62" i="15"/>
  <c r="H63" i="15"/>
  <c r="H64" i="15"/>
  <c r="H65" i="15"/>
  <c r="H52" i="15"/>
  <c r="H53" i="15"/>
  <c r="H54" i="15"/>
  <c r="H55" i="15"/>
  <c r="H56" i="15"/>
  <c r="H57" i="15"/>
  <c r="F60" i="15"/>
  <c r="F61" i="15"/>
  <c r="F62" i="15"/>
  <c r="F63" i="15"/>
  <c r="F64" i="15"/>
  <c r="F65" i="15"/>
  <c r="F52" i="15"/>
  <c r="F53" i="15"/>
  <c r="F54" i="15"/>
  <c r="F55" i="15"/>
  <c r="F56" i="15"/>
  <c r="F57" i="15"/>
  <c r="D60" i="15"/>
  <c r="D61" i="15"/>
  <c r="D62" i="15"/>
  <c r="D63" i="15"/>
  <c r="D64" i="15"/>
  <c r="D65" i="15"/>
  <c r="D52" i="15"/>
  <c r="D53" i="15"/>
  <c r="D54" i="15"/>
  <c r="D55" i="15"/>
  <c r="D56" i="15"/>
  <c r="D57" i="15"/>
  <c r="D21" i="15"/>
  <c r="F21" i="15"/>
  <c r="D13" i="15"/>
  <c r="F13" i="15"/>
  <c r="H13" i="15"/>
  <c r="D45" i="15"/>
  <c r="F45" i="15"/>
  <c r="H45" i="15"/>
  <c r="O21" i="15"/>
  <c r="Q21" i="15"/>
  <c r="S21" i="15"/>
  <c r="O13" i="15"/>
  <c r="Q13" i="15"/>
  <c r="S13" i="15"/>
  <c r="M13" i="15"/>
  <c r="Q117" i="13"/>
  <c r="Q116" i="13"/>
  <c r="Q115" i="13"/>
  <c r="Q114" i="13"/>
  <c r="Q112" i="13"/>
  <c r="Q111" i="13"/>
  <c r="Q110" i="13"/>
  <c r="Q109" i="13"/>
  <c r="Q113" i="13" s="1"/>
  <c r="Q107" i="13"/>
  <c r="Q106" i="13"/>
  <c r="Q105" i="13"/>
  <c r="Q104" i="13"/>
  <c r="Q102" i="13"/>
  <c r="Q101" i="13"/>
  <c r="Q100" i="13"/>
  <c r="Q99" i="13"/>
  <c r="Q97" i="13"/>
  <c r="Q96" i="13"/>
  <c r="Q95" i="13"/>
  <c r="Q94" i="13"/>
  <c r="Q92" i="13"/>
  <c r="Q91" i="13"/>
  <c r="Q90" i="13"/>
  <c r="Q89" i="13"/>
  <c r="Q87" i="13"/>
  <c r="Q86" i="13"/>
  <c r="Q85" i="13"/>
  <c r="Q84" i="13"/>
  <c r="Q82" i="13"/>
  <c r="Q81" i="13"/>
  <c r="Q80" i="13"/>
  <c r="Q79" i="13"/>
  <c r="Q77" i="13"/>
  <c r="Q76" i="13"/>
  <c r="Q75" i="13"/>
  <c r="Q74" i="13"/>
  <c r="Q72" i="13"/>
  <c r="Q71" i="13"/>
  <c r="Q70" i="13"/>
  <c r="Q69" i="13"/>
  <c r="Q67" i="13"/>
  <c r="Q66" i="13"/>
  <c r="Q65" i="13"/>
  <c r="Q64" i="13"/>
  <c r="Q60" i="13"/>
  <c r="Q59" i="13"/>
  <c r="Q63" i="13" s="1"/>
  <c r="Q57" i="13"/>
  <c r="Q56" i="13"/>
  <c r="Q55" i="13"/>
  <c r="Q54" i="13"/>
  <c r="Q52" i="13"/>
  <c r="Q51" i="13"/>
  <c r="Q50" i="13"/>
  <c r="Q49" i="13"/>
  <c r="Q53" i="13" s="1"/>
  <c r="Q47" i="13"/>
  <c r="Q46" i="13"/>
  <c r="Q45" i="13"/>
  <c r="Q44" i="13"/>
  <c r="Q42" i="13"/>
  <c r="Q41" i="13"/>
  <c r="Q40" i="13"/>
  <c r="Q39" i="13"/>
  <c r="Q43" i="13" s="1"/>
  <c r="Q37" i="13"/>
  <c r="Q36" i="13"/>
  <c r="Q35" i="13"/>
  <c r="Q34" i="13"/>
  <c r="Q32" i="13"/>
  <c r="Q31" i="13"/>
  <c r="Q30" i="13"/>
  <c r="Q29" i="13"/>
  <c r="Q33" i="13" s="1"/>
  <c r="Q27" i="13"/>
  <c r="Q26" i="13"/>
  <c r="Q28" i="13" s="1"/>
  <c r="Q25" i="13"/>
  <c r="Q24" i="13"/>
  <c r="Q22" i="13"/>
  <c r="Q21" i="13"/>
  <c r="Q20" i="13"/>
  <c r="Q19" i="13"/>
  <c r="Q15" i="13"/>
  <c r="Q14" i="13"/>
  <c r="Q12" i="13"/>
  <c r="Q11" i="13"/>
  <c r="Q10" i="13"/>
  <c r="Q9" i="13"/>
  <c r="Q5" i="13"/>
  <c r="Q4" i="13"/>
  <c r="Q8" i="13" s="1"/>
  <c r="Q4" i="12"/>
  <c r="E111" i="11"/>
  <c r="Q108" i="11"/>
  <c r="Q107" i="11"/>
  <c r="Q106" i="11"/>
  <c r="Q100" i="11"/>
  <c r="Q99" i="11"/>
  <c r="Q98" i="11"/>
  <c r="Q96" i="11"/>
  <c r="Q95" i="11"/>
  <c r="Q94" i="11"/>
  <c r="Q92" i="11"/>
  <c r="Q91" i="11"/>
  <c r="Q90" i="11"/>
  <c r="Q88" i="11"/>
  <c r="Q87" i="11"/>
  <c r="Q86" i="11"/>
  <c r="Q84" i="11"/>
  <c r="Q83" i="11"/>
  <c r="Q80" i="11"/>
  <c r="Q79" i="11"/>
  <c r="Q78" i="11"/>
  <c r="Q76" i="11"/>
  <c r="Q75" i="11"/>
  <c r="Q74" i="11"/>
  <c r="Q72" i="11"/>
  <c r="Q71" i="11"/>
  <c r="Q70" i="11"/>
  <c r="Q68" i="11"/>
  <c r="Q67" i="11"/>
  <c r="Q66" i="11"/>
  <c r="Q64" i="11"/>
  <c r="Q63" i="11"/>
  <c r="Q62" i="11"/>
  <c r="Q60" i="11"/>
  <c r="Q59" i="11"/>
  <c r="Q58" i="11"/>
  <c r="Q56" i="11"/>
  <c r="Q55" i="11"/>
  <c r="Q54" i="11"/>
  <c r="Q52" i="11"/>
  <c r="Q51" i="11"/>
  <c r="Q50" i="11"/>
  <c r="Q48" i="11"/>
  <c r="Q47" i="11"/>
  <c r="Q46" i="11"/>
  <c r="Q43" i="11"/>
  <c r="Q42" i="11"/>
  <c r="Q40" i="11"/>
  <c r="Q39" i="11"/>
  <c r="Q38" i="11"/>
  <c r="Q36" i="11"/>
  <c r="Q35" i="11"/>
  <c r="Q34" i="11"/>
  <c r="Q32" i="11"/>
  <c r="Q31" i="11"/>
  <c r="Q30" i="11"/>
  <c r="Q28" i="11"/>
  <c r="Q27" i="11"/>
  <c r="Q26" i="11"/>
  <c r="Q24" i="11"/>
  <c r="Q23" i="11"/>
  <c r="Q19" i="11"/>
  <c r="Q18" i="11"/>
  <c r="Q16" i="11"/>
  <c r="Q15" i="11"/>
  <c r="Q14" i="11"/>
  <c r="Q12" i="11"/>
  <c r="Q11" i="11"/>
  <c r="Q10" i="11"/>
  <c r="Q8" i="11"/>
  <c r="Q6" i="11"/>
  <c r="Q7" i="11"/>
  <c r="Q93" i="11"/>
  <c r="Q97" i="11"/>
  <c r="I35" i="10"/>
  <c r="J35" i="10"/>
  <c r="J80" i="10" s="1"/>
  <c r="K35" i="10"/>
  <c r="E80" i="10"/>
  <c r="G80" i="10"/>
  <c r="AC106" i="8"/>
  <c r="AD106" i="8"/>
  <c r="AE106" i="8"/>
  <c r="AF106" i="8"/>
  <c r="AG106" i="8"/>
  <c r="Y105" i="8"/>
  <c r="AC105" i="8"/>
  <c r="AD105" i="8"/>
  <c r="AG105" i="8"/>
  <c r="G34" i="8"/>
  <c r="Z100" i="8" s="1"/>
  <c r="I34" i="8"/>
  <c r="AB100" i="8" s="1"/>
  <c r="J34" i="8"/>
  <c r="J36" i="8" s="1"/>
  <c r="AD100" i="8"/>
  <c r="L34" i="8"/>
  <c r="AE100" i="8" s="1"/>
  <c r="M34" i="8"/>
  <c r="AF100" i="8" s="1"/>
  <c r="N34" i="8"/>
  <c r="N83" i="8" s="1"/>
  <c r="O34" i="8"/>
  <c r="AH100" i="8" s="1"/>
  <c r="X99" i="8"/>
  <c r="P34" i="8"/>
  <c r="AI100" i="8" s="1"/>
  <c r="Q7" i="8"/>
  <c r="D36" i="7"/>
  <c r="D70" i="7"/>
  <c r="O70" i="7"/>
  <c r="N70" i="7"/>
  <c r="M70" i="7"/>
  <c r="L70" i="7"/>
  <c r="K70" i="7"/>
  <c r="J70" i="7"/>
  <c r="I70" i="7"/>
  <c r="H70" i="7"/>
  <c r="G70" i="7"/>
  <c r="F70" i="7"/>
  <c r="E70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O36" i="7"/>
  <c r="N36" i="7"/>
  <c r="N80" i="7" s="1"/>
  <c r="M36" i="7"/>
  <c r="L36" i="7"/>
  <c r="K36" i="7"/>
  <c r="J36" i="7"/>
  <c r="J80" i="7" s="1"/>
  <c r="I36" i="7"/>
  <c r="H36" i="7"/>
  <c r="H80" i="7" s="1"/>
  <c r="G36" i="7"/>
  <c r="G80" i="7" s="1"/>
  <c r="F36" i="7"/>
  <c r="F80" i="7" s="1"/>
  <c r="E36" i="7"/>
  <c r="P34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D66" i="26"/>
  <c r="D70" i="26" s="1"/>
  <c r="E34" i="26"/>
  <c r="E66" i="26"/>
  <c r="F7" i="26"/>
  <c r="B8" i="26"/>
  <c r="B9" i="26" s="1"/>
  <c r="B10" i="26" s="1"/>
  <c r="B11" i="26" s="1"/>
  <c r="B12" i="26" s="1"/>
  <c r="B13" i="26" s="1"/>
  <c r="B14" i="26" s="1"/>
  <c r="B15" i="26" s="1"/>
  <c r="B16" i="26" s="1"/>
  <c r="F8" i="26"/>
  <c r="F9" i="26"/>
  <c r="F10" i="26"/>
  <c r="F11" i="26"/>
  <c r="F16" i="26"/>
  <c r="F17" i="26"/>
  <c r="F18" i="26"/>
  <c r="F19" i="26"/>
  <c r="B20" i="26"/>
  <c r="B21" i="26" s="1"/>
  <c r="B22" i="26" s="1"/>
  <c r="B23" i="26" s="1"/>
  <c r="B24" i="26" s="1"/>
  <c r="B25" i="26" s="1"/>
  <c r="B26" i="26" s="1"/>
  <c r="B27" i="26" s="1"/>
  <c r="F20" i="26"/>
  <c r="F21" i="26"/>
  <c r="F22" i="26"/>
  <c r="F23" i="26"/>
  <c r="F24" i="26"/>
  <c r="F25" i="26"/>
  <c r="F26" i="26"/>
  <c r="F27" i="26"/>
  <c r="F28" i="26"/>
  <c r="F29" i="26"/>
  <c r="F31" i="26"/>
  <c r="F32" i="26"/>
  <c r="F42" i="26"/>
  <c r="F44" i="26"/>
  <c r="F45" i="26"/>
  <c r="F46" i="26"/>
  <c r="F47" i="26"/>
  <c r="F48" i="26"/>
  <c r="B49" i="26"/>
  <c r="B50" i="26" s="1"/>
  <c r="B51" i="26" s="1"/>
  <c r="B52" i="26" s="1"/>
  <c r="B53" i="26" s="1"/>
  <c r="F49" i="26"/>
  <c r="F50" i="26"/>
  <c r="F51" i="26"/>
  <c r="F52" i="26"/>
  <c r="F53" i="26"/>
  <c r="F54" i="26"/>
  <c r="F55" i="26"/>
  <c r="F56" i="26"/>
  <c r="B57" i="26"/>
  <c r="B58" i="26" s="1"/>
  <c r="B59" i="26" s="1"/>
  <c r="B60" i="26" s="1"/>
  <c r="B61" i="26" s="1"/>
  <c r="B62" i="26" s="1"/>
  <c r="B63" i="26" s="1"/>
  <c r="B64" i="26" s="1"/>
  <c r="F57" i="26"/>
  <c r="F58" i="26"/>
  <c r="F59" i="26"/>
  <c r="F60" i="26"/>
  <c r="F62" i="26"/>
  <c r="F63" i="26"/>
  <c r="F64" i="26"/>
  <c r="F19" i="5"/>
  <c r="E19" i="5"/>
  <c r="N60" i="5"/>
  <c r="M60" i="5"/>
  <c r="L60" i="5"/>
  <c r="K60" i="5"/>
  <c r="N59" i="5"/>
  <c r="M59" i="5"/>
  <c r="L59" i="5"/>
  <c r="K59" i="5"/>
  <c r="N58" i="5"/>
  <c r="M58" i="5"/>
  <c r="L58" i="5"/>
  <c r="K58" i="5"/>
  <c r="N57" i="5"/>
  <c r="M57" i="5"/>
  <c r="L57" i="5"/>
  <c r="K57" i="5"/>
  <c r="N56" i="5"/>
  <c r="M56" i="5"/>
  <c r="L56" i="5"/>
  <c r="K56" i="5"/>
  <c r="N55" i="5"/>
  <c r="M55" i="5"/>
  <c r="L55" i="5"/>
  <c r="K55" i="5"/>
  <c r="N54" i="5"/>
  <c r="M54" i="5"/>
  <c r="L54" i="5"/>
  <c r="K54" i="5"/>
  <c r="N53" i="5"/>
  <c r="M53" i="5"/>
  <c r="L53" i="5"/>
  <c r="K53" i="5"/>
  <c r="N52" i="5"/>
  <c r="M52" i="5"/>
  <c r="L52" i="5"/>
  <c r="K52" i="5"/>
  <c r="N51" i="5"/>
  <c r="M51" i="5"/>
  <c r="L51" i="5"/>
  <c r="K51" i="5"/>
  <c r="N50" i="5"/>
  <c r="M50" i="5"/>
  <c r="L50" i="5"/>
  <c r="K50" i="5"/>
  <c r="M49" i="5"/>
  <c r="L49" i="5"/>
  <c r="K49" i="5"/>
  <c r="L59" i="25"/>
  <c r="E59" i="25" s="1"/>
  <c r="H85" i="25"/>
  <c r="M85" i="25"/>
  <c r="O86" i="25"/>
  <c r="S86" i="25"/>
  <c r="Q87" i="25"/>
  <c r="M87" i="25"/>
  <c r="H88" i="25"/>
  <c r="O88" i="25"/>
  <c r="S88" i="25"/>
  <c r="D89" i="25"/>
  <c r="M89" i="25"/>
  <c r="O89" i="25"/>
  <c r="O90" i="25"/>
  <c r="M93" i="25"/>
  <c r="H93" i="25"/>
  <c r="O93" i="25"/>
  <c r="M94" i="25"/>
  <c r="O94" i="25"/>
  <c r="D95" i="25"/>
  <c r="M95" i="25"/>
  <c r="O95" i="25"/>
  <c r="Q95" i="25"/>
  <c r="Q96" i="25"/>
  <c r="S96" i="25"/>
  <c r="O97" i="25"/>
  <c r="Q97" i="25"/>
  <c r="D98" i="25"/>
  <c r="H98" i="25"/>
  <c r="M98" i="25"/>
  <c r="S98" i="25"/>
  <c r="E60" i="23"/>
  <c r="E58" i="23"/>
  <c r="N56" i="23"/>
  <c r="N55" i="23"/>
  <c r="M55" i="23"/>
  <c r="M54" i="23"/>
  <c r="D36" i="23"/>
  <c r="E66" i="2"/>
  <c r="E74" i="2" s="1"/>
  <c r="H63" i="2"/>
  <c r="N63" i="2" s="1"/>
  <c r="H49" i="2"/>
  <c r="F18" i="16"/>
  <c r="F54" i="16" s="1"/>
  <c r="E18" i="16"/>
  <c r="E54" i="16"/>
  <c r="D18" i="16"/>
  <c r="C18" i="16"/>
  <c r="C54" i="16" s="1"/>
  <c r="G17" i="16"/>
  <c r="G16" i="16"/>
  <c r="G15" i="16"/>
  <c r="G14" i="16"/>
  <c r="G13" i="16"/>
  <c r="G12" i="16"/>
  <c r="G11" i="16"/>
  <c r="G10" i="16"/>
  <c r="G9" i="16"/>
  <c r="G8" i="16"/>
  <c r="G7" i="16"/>
  <c r="G6" i="16"/>
  <c r="S65" i="15"/>
  <c r="Q65" i="15"/>
  <c r="U65" i="15" s="1"/>
  <c r="P65" i="15" s="1"/>
  <c r="O65" i="15"/>
  <c r="M65" i="15"/>
  <c r="S64" i="15"/>
  <c r="Q64" i="15"/>
  <c r="O64" i="15"/>
  <c r="M64" i="15"/>
  <c r="S63" i="15"/>
  <c r="O63" i="15"/>
  <c r="Q63" i="15"/>
  <c r="M63" i="15"/>
  <c r="S62" i="15"/>
  <c r="Q62" i="15"/>
  <c r="O62" i="15"/>
  <c r="J64" i="17" s="1"/>
  <c r="M62" i="15"/>
  <c r="S61" i="15"/>
  <c r="Q61" i="15"/>
  <c r="O61" i="15"/>
  <c r="M61" i="15"/>
  <c r="S60" i="15"/>
  <c r="Q60" i="15"/>
  <c r="O60" i="15"/>
  <c r="M60" i="15"/>
  <c r="I62" i="17" s="1"/>
  <c r="S57" i="15"/>
  <c r="Q57" i="15"/>
  <c r="O57" i="15"/>
  <c r="U57" i="15" s="1"/>
  <c r="M57" i="15"/>
  <c r="S56" i="15"/>
  <c r="N56" i="15" s="1"/>
  <c r="Q56" i="15"/>
  <c r="O56" i="15"/>
  <c r="M56" i="15"/>
  <c r="S55" i="15"/>
  <c r="M55" i="15"/>
  <c r="Q55" i="15"/>
  <c r="U55" i="15" s="1"/>
  <c r="T55" i="15" s="1"/>
  <c r="O55" i="15"/>
  <c r="S54" i="15"/>
  <c r="Q54" i="15"/>
  <c r="O54" i="15"/>
  <c r="M54" i="15"/>
  <c r="S53" i="15"/>
  <c r="S52" i="15"/>
  <c r="Q53" i="15"/>
  <c r="O53" i="15"/>
  <c r="O52" i="15"/>
  <c r="M53" i="15"/>
  <c r="Q52" i="15"/>
  <c r="M52" i="15"/>
  <c r="H43" i="15"/>
  <c r="F43" i="15"/>
  <c r="D43" i="15"/>
  <c r="L43" i="15" s="1"/>
  <c r="I43" i="15" s="1"/>
  <c r="L42" i="15"/>
  <c r="G42" i="15" s="1"/>
  <c r="L41" i="15"/>
  <c r="I41" i="15" s="1"/>
  <c r="L40" i="15"/>
  <c r="I40" i="15" s="1"/>
  <c r="L39" i="15"/>
  <c r="G39" i="15" s="1"/>
  <c r="L38" i="15"/>
  <c r="G38" i="15" s="1"/>
  <c r="L37" i="15"/>
  <c r="G37" i="15" s="1"/>
  <c r="H35" i="15"/>
  <c r="F35" i="15"/>
  <c r="D35" i="15"/>
  <c r="L34" i="15"/>
  <c r="L33" i="15"/>
  <c r="G33" i="15" s="1"/>
  <c r="L32" i="15"/>
  <c r="G32" i="15" s="1"/>
  <c r="L31" i="15"/>
  <c r="G31" i="15" s="1"/>
  <c r="L30" i="15"/>
  <c r="L29" i="15"/>
  <c r="G29" i="15" s="1"/>
  <c r="U20" i="15"/>
  <c r="T20" i="15" s="1"/>
  <c r="N20" i="15"/>
  <c r="U19" i="15"/>
  <c r="R19" i="15" s="1"/>
  <c r="N19" i="15"/>
  <c r="U18" i="15"/>
  <c r="P18" i="15" s="1"/>
  <c r="N18" i="15"/>
  <c r="U17" i="15"/>
  <c r="N17" i="15"/>
  <c r="U16" i="15"/>
  <c r="N16" i="15"/>
  <c r="U15" i="15"/>
  <c r="N15" i="15"/>
  <c r="U12" i="15"/>
  <c r="R12" i="15" s="1"/>
  <c r="N12" i="15"/>
  <c r="U11" i="15"/>
  <c r="T11" i="15" s="1"/>
  <c r="N11" i="15"/>
  <c r="E11" i="15"/>
  <c r="U10" i="15"/>
  <c r="R10" i="15" s="1"/>
  <c r="N10" i="15"/>
  <c r="U9" i="15"/>
  <c r="T9" i="15" s="1"/>
  <c r="N9" i="15"/>
  <c r="G9" i="15"/>
  <c r="U8" i="15"/>
  <c r="N8" i="15"/>
  <c r="U7" i="15"/>
  <c r="N7" i="15"/>
  <c r="D68" i="14"/>
  <c r="C68" i="14"/>
  <c r="E66" i="14"/>
  <c r="E64" i="14"/>
  <c r="O63" i="14"/>
  <c r="O62" i="14"/>
  <c r="N62" i="14"/>
  <c r="E62" i="14"/>
  <c r="E60" i="14"/>
  <c r="O61" i="14"/>
  <c r="N61" i="14"/>
  <c r="O60" i="14"/>
  <c r="N60" i="14"/>
  <c r="D39" i="14"/>
  <c r="C39" i="14"/>
  <c r="E37" i="14"/>
  <c r="O36" i="14"/>
  <c r="N36" i="14"/>
  <c r="O35" i="14"/>
  <c r="E35" i="14"/>
  <c r="D14" i="14"/>
  <c r="C14" i="14"/>
  <c r="E12" i="14"/>
  <c r="O10" i="14"/>
  <c r="N10" i="14"/>
  <c r="E10" i="14"/>
  <c r="N9" i="14"/>
  <c r="AG233" i="13"/>
  <c r="AG232" i="13"/>
  <c r="AG231" i="13"/>
  <c r="AG230" i="13"/>
  <c r="AG229" i="13"/>
  <c r="Q7" i="13"/>
  <c r="Q6" i="13"/>
  <c r="E77" i="12"/>
  <c r="E75" i="12"/>
  <c r="E74" i="12"/>
  <c r="AG240" i="11"/>
  <c r="P112" i="11"/>
  <c r="O112" i="11"/>
  <c r="M112" i="11"/>
  <c r="K112" i="11"/>
  <c r="J112" i="11"/>
  <c r="I112" i="11"/>
  <c r="G112" i="11"/>
  <c r="P111" i="11"/>
  <c r="O111" i="11"/>
  <c r="N111" i="11"/>
  <c r="M111" i="11"/>
  <c r="L111" i="11"/>
  <c r="K111" i="11"/>
  <c r="J111" i="11"/>
  <c r="I111" i="11"/>
  <c r="H111" i="11"/>
  <c r="G111" i="11"/>
  <c r="F111" i="11"/>
  <c r="N110" i="11"/>
  <c r="M110" i="11"/>
  <c r="M113" i="11" s="1"/>
  <c r="J110" i="11"/>
  <c r="I110" i="11"/>
  <c r="F110" i="11"/>
  <c r="Q73" i="11"/>
  <c r="Q69" i="11"/>
  <c r="Q41" i="11"/>
  <c r="Q37" i="11"/>
  <c r="Q17" i="11"/>
  <c r="P133" i="9"/>
  <c r="O133" i="9"/>
  <c r="N133" i="9"/>
  <c r="M133" i="9"/>
  <c r="L133" i="9"/>
  <c r="K133" i="9"/>
  <c r="J133" i="9"/>
  <c r="I133" i="9"/>
  <c r="H133" i="9"/>
  <c r="G133" i="9"/>
  <c r="F133" i="9"/>
  <c r="E133" i="9"/>
  <c r="K80" i="9"/>
  <c r="H80" i="9"/>
  <c r="Q7" i="9"/>
  <c r="AG101" i="7"/>
  <c r="AG100" i="7"/>
  <c r="AG99" i="7"/>
  <c r="B47" i="7"/>
  <c r="B48" i="7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8" i="7"/>
  <c r="I80" i="7"/>
  <c r="B10" i="7"/>
  <c r="B11" i="7" s="1"/>
  <c r="B12" i="7" s="1"/>
  <c r="B13" i="7" s="1"/>
  <c r="B14" i="7" s="1"/>
  <c r="B15" i="7" s="1"/>
  <c r="B16" i="7" s="1"/>
  <c r="B17" i="7" s="1"/>
  <c r="B18" i="7" s="1"/>
  <c r="B24" i="7"/>
  <c r="B25" i="7" s="1"/>
  <c r="B26" i="7" s="1"/>
  <c r="B27" i="7" s="1"/>
  <c r="B28" i="7" s="1"/>
  <c r="B29" i="7" s="1"/>
  <c r="B30" i="7" s="1"/>
  <c r="G18" i="5"/>
  <c r="G17" i="5"/>
  <c r="G16" i="5"/>
  <c r="G15" i="5"/>
  <c r="G14" i="5"/>
  <c r="G13" i="5"/>
  <c r="G12" i="5"/>
  <c r="G11" i="5"/>
  <c r="G10" i="5"/>
  <c r="G9" i="5"/>
  <c r="G8" i="5"/>
  <c r="G19" i="5" s="1"/>
  <c r="D20" i="5" s="1"/>
  <c r="G7" i="5"/>
  <c r="F23" i="15"/>
  <c r="Q23" i="15"/>
  <c r="G11" i="15"/>
  <c r="I33" i="15"/>
  <c r="I34" i="15"/>
  <c r="U60" i="15"/>
  <c r="R60" i="15" s="1"/>
  <c r="T16" i="15"/>
  <c r="E8" i="15"/>
  <c r="I11" i="15"/>
  <c r="L84" i="8"/>
  <c r="J84" i="8"/>
  <c r="F84" i="8"/>
  <c r="E83" i="8"/>
  <c r="K80" i="7"/>
  <c r="D80" i="7"/>
  <c r="I9" i="15"/>
  <c r="Q89" i="11"/>
  <c r="Q109" i="11"/>
  <c r="Q101" i="11"/>
  <c r="Q77" i="11"/>
  <c r="Q65" i="11"/>
  <c r="Q61" i="11"/>
  <c r="Q57" i="11"/>
  <c r="Q49" i="11"/>
  <c r="Q33" i="11"/>
  <c r="N36" i="8"/>
  <c r="N60" i="15"/>
  <c r="E9" i="15"/>
  <c r="AG228" i="13"/>
  <c r="Q17" i="13"/>
  <c r="N84" i="8"/>
  <c r="K84" i="8"/>
  <c r="K36" i="8"/>
  <c r="K66" i="2"/>
  <c r="Y106" i="8"/>
  <c r="K110" i="11"/>
  <c r="H110" i="11"/>
  <c r="L110" i="11"/>
  <c r="P110" i="11"/>
  <c r="N112" i="11"/>
  <c r="Q44" i="11"/>
  <c r="Q82" i="11"/>
  <c r="H112" i="11"/>
  <c r="L112" i="11"/>
  <c r="Q20" i="11"/>
  <c r="Q21" i="11"/>
  <c r="G110" i="11"/>
  <c r="O110" i="11"/>
  <c r="O113" i="11" s="1"/>
  <c r="Q22" i="11"/>
  <c r="Q25" i="11"/>
  <c r="Q45" i="11"/>
  <c r="Q81" i="11"/>
  <c r="Q85" i="11"/>
  <c r="P124" i="13"/>
  <c r="Q16" i="13"/>
  <c r="O122" i="13"/>
  <c r="K122" i="13"/>
  <c r="G122" i="13"/>
  <c r="G124" i="13" s="1"/>
  <c r="N122" i="13"/>
  <c r="J122" i="13"/>
  <c r="F122" i="13"/>
  <c r="E122" i="13"/>
  <c r="M122" i="13"/>
  <c r="I122" i="13"/>
  <c r="I124" i="13"/>
  <c r="F97" i="25"/>
  <c r="C36" i="23"/>
  <c r="E36" i="23" s="1"/>
  <c r="C37" i="23" s="1"/>
  <c r="E32" i="23"/>
  <c r="M31" i="23"/>
  <c r="C14" i="23"/>
  <c r="D8" i="17"/>
  <c r="D86" i="25"/>
  <c r="D12" i="17"/>
  <c r="D90" i="25"/>
  <c r="E12" i="17"/>
  <c r="E18" i="17"/>
  <c r="F12" i="17"/>
  <c r="H21" i="25"/>
  <c r="K7" i="17"/>
  <c r="Q85" i="25"/>
  <c r="M88" i="25"/>
  <c r="I10" i="17"/>
  <c r="J9" i="17"/>
  <c r="K8" i="17"/>
  <c r="U8" i="25"/>
  <c r="N8" i="25" s="1"/>
  <c r="Q86" i="25"/>
  <c r="K12" i="17"/>
  <c r="Q90" i="25"/>
  <c r="S89" i="25"/>
  <c r="U15" i="25"/>
  <c r="Q94" i="25"/>
  <c r="Q98" i="25"/>
  <c r="K20" i="17"/>
  <c r="L19" i="17"/>
  <c r="S97" i="25"/>
  <c r="L58" i="25"/>
  <c r="F85" i="25"/>
  <c r="H64" i="25"/>
  <c r="F31" i="17"/>
  <c r="D37" i="17"/>
  <c r="L71" i="25"/>
  <c r="F98" i="25"/>
  <c r="J17" i="17"/>
  <c r="L11" i="17"/>
  <c r="J15" i="17"/>
  <c r="E29" i="17"/>
  <c r="E33" i="17"/>
  <c r="E38" i="17"/>
  <c r="E42" i="17"/>
  <c r="U19" i="25"/>
  <c r="R19" i="25" s="1"/>
  <c r="F72" i="25"/>
  <c r="E43" i="17" s="1"/>
  <c r="G16" i="17"/>
  <c r="G18" i="17"/>
  <c r="G20" i="17"/>
  <c r="J95" i="25"/>
  <c r="J96" i="25"/>
  <c r="D10" i="17"/>
  <c r="G12" i="17"/>
  <c r="J93" i="25"/>
  <c r="J88" i="25"/>
  <c r="E39" i="15"/>
  <c r="R8" i="15"/>
  <c r="P8" i="15"/>
  <c r="P12" i="15"/>
  <c r="T8" i="15"/>
  <c r="T17" i="15"/>
  <c r="R20" i="15"/>
  <c r="P16" i="15"/>
  <c r="R16" i="15"/>
  <c r="P17" i="15"/>
  <c r="P20" i="15"/>
  <c r="N64" i="15"/>
  <c r="N57" i="15"/>
  <c r="E17" i="15"/>
  <c r="Q6" i="9"/>
  <c r="Q8" i="9"/>
  <c r="Z99" i="8"/>
  <c r="Y99" i="8"/>
  <c r="E84" i="8"/>
  <c r="F83" i="8"/>
  <c r="AB105" i="8"/>
  <c r="F76" i="8"/>
  <c r="AF105" i="8"/>
  <c r="L36" i="8"/>
  <c r="F36" i="8"/>
  <c r="E71" i="25"/>
  <c r="AC149" i="25"/>
  <c r="H76" i="8"/>
  <c r="H83" i="8"/>
  <c r="AA99" i="8"/>
  <c r="AB99" i="8"/>
  <c r="K83" i="8"/>
  <c r="K76" i="8"/>
  <c r="AD99" i="8"/>
  <c r="L83" i="8"/>
  <c r="L76" i="8"/>
  <c r="AE99" i="8"/>
  <c r="AF99" i="8"/>
  <c r="M76" i="8"/>
  <c r="AG99" i="8"/>
  <c r="N76" i="8"/>
  <c r="AH99" i="8"/>
  <c r="P76" i="8"/>
  <c r="AI99" i="8"/>
  <c r="F66" i="26"/>
  <c r="I38" i="15" l="1"/>
  <c r="I39" i="15"/>
  <c r="I37" i="15"/>
  <c r="E37" i="15"/>
  <c r="E42" i="15"/>
  <c r="E38" i="15"/>
  <c r="I42" i="15"/>
  <c r="L45" i="15"/>
  <c r="AA51" i="15" s="1"/>
  <c r="I29" i="15"/>
  <c r="E33" i="15"/>
  <c r="E29" i="15"/>
  <c r="E32" i="15"/>
  <c r="I32" i="15"/>
  <c r="D58" i="15"/>
  <c r="R65" i="15"/>
  <c r="P19" i="15"/>
  <c r="T65" i="15"/>
  <c r="T19" i="15"/>
  <c r="T18" i="15"/>
  <c r="R18" i="15"/>
  <c r="N13" i="15"/>
  <c r="N54" i="15"/>
  <c r="U13" i="15"/>
  <c r="T13" i="15" s="1"/>
  <c r="T12" i="15"/>
  <c r="P9" i="15"/>
  <c r="T10" i="15"/>
  <c r="P10" i="15"/>
  <c r="V17" i="15"/>
  <c r="G16" i="15"/>
  <c r="I16" i="15"/>
  <c r="G17" i="15"/>
  <c r="V16" i="15"/>
  <c r="G15" i="15"/>
  <c r="E15" i="15"/>
  <c r="K17" i="15"/>
  <c r="E16" i="15"/>
  <c r="V18" i="15"/>
  <c r="I19" i="15"/>
  <c r="G18" i="15"/>
  <c r="I18" i="15"/>
  <c r="E18" i="15"/>
  <c r="V19" i="15"/>
  <c r="G19" i="15"/>
  <c r="F66" i="15"/>
  <c r="D66" i="15"/>
  <c r="D23" i="15"/>
  <c r="I15" i="15"/>
  <c r="E10" i="15"/>
  <c r="V10" i="15"/>
  <c r="I10" i="15"/>
  <c r="H23" i="15"/>
  <c r="G8" i="15"/>
  <c r="V8" i="15"/>
  <c r="K10" i="15"/>
  <c r="K12" i="15"/>
  <c r="I12" i="15"/>
  <c r="I7" i="15"/>
  <c r="V12" i="15"/>
  <c r="G7" i="15"/>
  <c r="E12" i="15"/>
  <c r="E68" i="14"/>
  <c r="E63" i="14" s="1"/>
  <c r="Q18" i="13"/>
  <c r="Q23" i="13"/>
  <c r="Q103" i="13"/>
  <c r="Q68" i="13"/>
  <c r="Q88" i="13"/>
  <c r="Q121" i="13"/>
  <c r="E124" i="13"/>
  <c r="AG90" i="12"/>
  <c r="E78" i="12"/>
  <c r="O78" i="12"/>
  <c r="G78" i="12"/>
  <c r="K78" i="12"/>
  <c r="N78" i="12"/>
  <c r="F78" i="12"/>
  <c r="I78" i="12"/>
  <c r="Q74" i="12"/>
  <c r="M78" i="12"/>
  <c r="L78" i="12"/>
  <c r="P113" i="11"/>
  <c r="J113" i="11"/>
  <c r="E113" i="11"/>
  <c r="I113" i="11"/>
  <c r="N35" i="10"/>
  <c r="K80" i="10"/>
  <c r="H80" i="10"/>
  <c r="F80" i="9"/>
  <c r="N80" i="9"/>
  <c r="L80" i="9"/>
  <c r="Q79" i="9"/>
  <c r="G80" i="9"/>
  <c r="O80" i="9"/>
  <c r="Q78" i="9"/>
  <c r="E80" i="9"/>
  <c r="Q125" i="9"/>
  <c r="Q135" i="9"/>
  <c r="Q128" i="9"/>
  <c r="Q124" i="9"/>
  <c r="P84" i="8"/>
  <c r="G84" i="8"/>
  <c r="L85" i="8"/>
  <c r="K85" i="8"/>
  <c r="AH105" i="8"/>
  <c r="I76" i="8"/>
  <c r="J76" i="8"/>
  <c r="N85" i="8"/>
  <c r="J83" i="8"/>
  <c r="J85" i="8" s="1"/>
  <c r="AC100" i="8"/>
  <c r="P83" i="8"/>
  <c r="P85" i="8" s="1"/>
  <c r="G76" i="8"/>
  <c r="I83" i="8"/>
  <c r="G83" i="8"/>
  <c r="G85" i="8" s="1"/>
  <c r="M36" i="8"/>
  <c r="AI106" i="8"/>
  <c r="O84" i="8"/>
  <c r="AG100" i="8"/>
  <c r="O83" i="8"/>
  <c r="M83" i="8"/>
  <c r="M85" i="8" s="1"/>
  <c r="H36" i="8"/>
  <c r="F85" i="8"/>
  <c r="P36" i="8"/>
  <c r="AG92" i="7"/>
  <c r="E80" i="7"/>
  <c r="M80" i="7"/>
  <c r="L80" i="7"/>
  <c r="F13" i="25"/>
  <c r="AB45" i="25" s="1"/>
  <c r="L16" i="25"/>
  <c r="K16" i="25" s="1"/>
  <c r="J87" i="25"/>
  <c r="J13" i="25"/>
  <c r="D7" i="17"/>
  <c r="D85" i="25"/>
  <c r="E10" i="23"/>
  <c r="N32" i="23"/>
  <c r="E68" i="25"/>
  <c r="H39" i="17"/>
  <c r="H96" i="25"/>
  <c r="AC157" i="25" s="1"/>
  <c r="G9" i="17"/>
  <c r="J18" i="17"/>
  <c r="D64" i="25"/>
  <c r="D35" i="17" s="1"/>
  <c r="S13" i="25"/>
  <c r="F93" i="25"/>
  <c r="U16" i="25"/>
  <c r="P16" i="25" s="1"/>
  <c r="D21" i="25"/>
  <c r="AA29" i="25" s="1"/>
  <c r="F90" i="25"/>
  <c r="L90" i="25" s="1"/>
  <c r="D93" i="25"/>
  <c r="AA154" i="25" s="1"/>
  <c r="L63" i="25"/>
  <c r="G63" i="25" s="1"/>
  <c r="L56" i="17"/>
  <c r="L66" i="25"/>
  <c r="L12" i="25"/>
  <c r="I12" i="25" s="1"/>
  <c r="S87" i="25"/>
  <c r="L61" i="25"/>
  <c r="I61" i="25" s="1"/>
  <c r="L17" i="25"/>
  <c r="H17" i="17" s="1"/>
  <c r="AC150" i="25"/>
  <c r="Q13" i="25"/>
  <c r="K13" i="17" s="1"/>
  <c r="H33" i="17"/>
  <c r="I62" i="25"/>
  <c r="D21" i="17"/>
  <c r="P20" i="25"/>
  <c r="AB153" i="25"/>
  <c r="H13" i="25"/>
  <c r="AA148" i="25"/>
  <c r="I18" i="25"/>
  <c r="L15" i="25"/>
  <c r="S91" i="25"/>
  <c r="G15" i="17"/>
  <c r="E18" i="25"/>
  <c r="D96" i="25"/>
  <c r="AA152" i="25"/>
  <c r="F87" i="25"/>
  <c r="E16" i="17"/>
  <c r="F9" i="17"/>
  <c r="J21" i="25"/>
  <c r="J99" i="25" s="1"/>
  <c r="F94" i="25"/>
  <c r="AB155" i="25" s="1"/>
  <c r="M13" i="25"/>
  <c r="H95" i="25"/>
  <c r="AC156" i="25" s="1"/>
  <c r="D18" i="17"/>
  <c r="L17" i="17"/>
  <c r="O85" i="25"/>
  <c r="J54" i="17" s="1"/>
  <c r="D13" i="25"/>
  <c r="I17" i="25"/>
  <c r="E17" i="25"/>
  <c r="H18" i="17"/>
  <c r="J58" i="17"/>
  <c r="AA156" i="25"/>
  <c r="L85" i="25"/>
  <c r="G16" i="25"/>
  <c r="G18" i="25"/>
  <c r="K56" i="17"/>
  <c r="M90" i="25"/>
  <c r="I59" i="17" s="1"/>
  <c r="E54" i="23"/>
  <c r="M53" i="23"/>
  <c r="M57" i="23"/>
  <c r="M61" i="23" s="1"/>
  <c r="M16" i="2"/>
  <c r="N16" i="2" s="1"/>
  <c r="M24" i="2"/>
  <c r="N24" i="2" s="1"/>
  <c r="M23" i="2"/>
  <c r="N23" i="2" s="1"/>
  <c r="M25" i="2"/>
  <c r="N25" i="2" s="1"/>
  <c r="M27" i="2"/>
  <c r="N27" i="2" s="1"/>
  <c r="M44" i="2"/>
  <c r="H53" i="2"/>
  <c r="L66" i="2"/>
  <c r="L74" i="2" s="1"/>
  <c r="H56" i="2"/>
  <c r="N56" i="2" s="1"/>
  <c r="M42" i="2"/>
  <c r="J66" i="2"/>
  <c r="E90" i="25"/>
  <c r="M70" i="10"/>
  <c r="K20" i="15"/>
  <c r="G20" i="15"/>
  <c r="I20" i="15"/>
  <c r="E20" i="15"/>
  <c r="AG123" i="11"/>
  <c r="AG237" i="11"/>
  <c r="AG99" i="12"/>
  <c r="AG110" i="12"/>
  <c r="G30" i="15"/>
  <c r="I30" i="15"/>
  <c r="P57" i="15"/>
  <c r="R57" i="15"/>
  <c r="D54" i="16"/>
  <c r="G18" i="16"/>
  <c r="F55" i="16" s="1"/>
  <c r="AC159" i="25"/>
  <c r="AB154" i="25"/>
  <c r="AD149" i="25"/>
  <c r="U86" i="25"/>
  <c r="T86" i="25" s="1"/>
  <c r="G71" i="25"/>
  <c r="I71" i="25"/>
  <c r="H42" i="17"/>
  <c r="E85" i="8"/>
  <c r="R9" i="15"/>
  <c r="V9" i="15"/>
  <c r="P11" i="15"/>
  <c r="R11" i="15"/>
  <c r="V11" i="15"/>
  <c r="L98" i="25"/>
  <c r="Q123" i="9"/>
  <c r="AG184" i="13"/>
  <c r="AG182" i="13"/>
  <c r="D38" i="17"/>
  <c r="D72" i="25"/>
  <c r="D74" i="25" s="1"/>
  <c r="L67" i="25"/>
  <c r="D94" i="25"/>
  <c r="E40" i="17"/>
  <c r="F96" i="25"/>
  <c r="L96" i="25" s="1"/>
  <c r="L69" i="25"/>
  <c r="E69" i="25" s="1"/>
  <c r="F41" i="17"/>
  <c r="H97" i="25"/>
  <c r="AC158" i="25" s="1"/>
  <c r="L70" i="25"/>
  <c r="G70" i="25" s="1"/>
  <c r="AG93" i="7"/>
  <c r="AG90" i="7"/>
  <c r="Q34" i="8"/>
  <c r="X100" i="8"/>
  <c r="E36" i="8"/>
  <c r="X105" i="8"/>
  <c r="E76" i="8"/>
  <c r="P55" i="15"/>
  <c r="M124" i="13"/>
  <c r="AG241" i="11"/>
  <c r="AG96" i="12"/>
  <c r="AG98" i="12"/>
  <c r="D23" i="25"/>
  <c r="P70" i="7"/>
  <c r="K10" i="17"/>
  <c r="U10" i="25"/>
  <c r="Q88" i="25"/>
  <c r="L12" i="17"/>
  <c r="S90" i="25"/>
  <c r="U90" i="25" s="1"/>
  <c r="T90" i="25" s="1"/>
  <c r="M96" i="25"/>
  <c r="U96" i="25" s="1"/>
  <c r="U18" i="25"/>
  <c r="N18" i="25" s="1"/>
  <c r="I18" i="17"/>
  <c r="M21" i="25"/>
  <c r="J20" i="17"/>
  <c r="O98" i="25"/>
  <c r="U98" i="25" s="1"/>
  <c r="R98" i="25" s="1"/>
  <c r="O21" i="25"/>
  <c r="L16" i="17"/>
  <c r="S94" i="25"/>
  <c r="T16" i="25"/>
  <c r="L60" i="25"/>
  <c r="E60" i="25" s="1"/>
  <c r="D31" i="17"/>
  <c r="D87" i="25"/>
  <c r="E32" i="17"/>
  <c r="G61" i="25"/>
  <c r="F88" i="25"/>
  <c r="AB151" i="25" s="1"/>
  <c r="F33" i="17"/>
  <c r="H89" i="25"/>
  <c r="R7" i="15"/>
  <c r="T7" i="15"/>
  <c r="P7" i="15"/>
  <c r="V7" i="15"/>
  <c r="M60" i="23"/>
  <c r="V20" i="15"/>
  <c r="R8" i="25"/>
  <c r="P8" i="25"/>
  <c r="M8" i="17"/>
  <c r="H70" i="10"/>
  <c r="AF183" i="11"/>
  <c r="AG238" i="11"/>
  <c r="AG112" i="12"/>
  <c r="Q111" i="11"/>
  <c r="E40" i="15"/>
  <c r="H40" i="17"/>
  <c r="G40" i="15"/>
  <c r="Q58" i="15"/>
  <c r="K60" i="17" s="1"/>
  <c r="U52" i="15"/>
  <c r="O58" i="15"/>
  <c r="U54" i="15"/>
  <c r="M56" i="17" s="1"/>
  <c r="AB28" i="25"/>
  <c r="E13" i="17"/>
  <c r="E20" i="5"/>
  <c r="I84" i="8"/>
  <c r="I85" i="8" s="1"/>
  <c r="Q13" i="13"/>
  <c r="D97" i="25"/>
  <c r="D19" i="17"/>
  <c r="L19" i="25"/>
  <c r="E19" i="25" s="1"/>
  <c r="AG124" i="11"/>
  <c r="M20" i="17"/>
  <c r="R20" i="25"/>
  <c r="E58" i="25"/>
  <c r="H29" i="17"/>
  <c r="G58" i="25"/>
  <c r="P15" i="25"/>
  <c r="R15" i="25"/>
  <c r="N15" i="25"/>
  <c r="I58" i="25"/>
  <c r="T57" i="15"/>
  <c r="V16" i="25"/>
  <c r="M16" i="17"/>
  <c r="N16" i="25"/>
  <c r="F21" i="17"/>
  <c r="AC46" i="25"/>
  <c r="D99" i="25"/>
  <c r="D68" i="17" s="1"/>
  <c r="AA46" i="25"/>
  <c r="E30" i="15"/>
  <c r="T15" i="25"/>
  <c r="AA149" i="25"/>
  <c r="E62" i="25"/>
  <c r="Q75" i="12"/>
  <c r="L93" i="25"/>
  <c r="G93" i="25" s="1"/>
  <c r="N19" i="25"/>
  <c r="G43" i="15"/>
  <c r="E43" i="15"/>
  <c r="H34" i="17"/>
  <c r="G34" i="15"/>
  <c r="E34" i="15"/>
  <c r="G41" i="15"/>
  <c r="E41" i="15"/>
  <c r="I55" i="17"/>
  <c r="N53" i="15"/>
  <c r="F20" i="5"/>
  <c r="F34" i="26"/>
  <c r="D62" i="23"/>
  <c r="N53" i="23"/>
  <c r="F35" i="17"/>
  <c r="Q120" i="13"/>
  <c r="R55" i="15"/>
  <c r="M35" i="10"/>
  <c r="P13" i="15"/>
  <c r="R13" i="15"/>
  <c r="Q91" i="25"/>
  <c r="AF28" i="25"/>
  <c r="AG45" i="25"/>
  <c r="AG125" i="11"/>
  <c r="AF180" i="11"/>
  <c r="AG236" i="11"/>
  <c r="AG97" i="12"/>
  <c r="G15" i="25"/>
  <c r="T8" i="25"/>
  <c r="D37" i="23"/>
  <c r="H30" i="17"/>
  <c r="AC45" i="25"/>
  <c r="AC47" i="25" s="1"/>
  <c r="F13" i="17"/>
  <c r="N124" i="13"/>
  <c r="N113" i="11"/>
  <c r="P60" i="15"/>
  <c r="T60" i="15"/>
  <c r="L35" i="15"/>
  <c r="G35" i="15" s="1"/>
  <c r="G69" i="25"/>
  <c r="E62" i="23"/>
  <c r="C63" i="23" s="1"/>
  <c r="I36" i="8"/>
  <c r="Q134" i="9"/>
  <c r="H46" i="2"/>
  <c r="N46" i="2" s="1"/>
  <c r="AG186" i="13"/>
  <c r="P15" i="15"/>
  <c r="R15" i="15"/>
  <c r="M15" i="17"/>
  <c r="V15" i="15"/>
  <c r="T15" i="15"/>
  <c r="E61" i="25"/>
  <c r="AA157" i="25"/>
  <c r="Q123" i="13"/>
  <c r="K35" i="2"/>
  <c r="K74" i="2" s="1"/>
  <c r="AG185" i="13"/>
  <c r="Q136" i="9"/>
  <c r="Q137" i="9"/>
  <c r="F66" i="2"/>
  <c r="F74" i="2" s="1"/>
  <c r="E56" i="23"/>
  <c r="N54" i="23"/>
  <c r="E31" i="17"/>
  <c r="F64" i="25"/>
  <c r="J23" i="15"/>
  <c r="G21" i="17"/>
  <c r="M23" i="15"/>
  <c r="N21" i="15"/>
  <c r="Q126" i="9"/>
  <c r="AF182" i="11"/>
  <c r="AC153" i="25"/>
  <c r="K17" i="25"/>
  <c r="E31" i="15"/>
  <c r="I31" i="15"/>
  <c r="U61" i="15"/>
  <c r="M63" i="17" s="1"/>
  <c r="Q66" i="15"/>
  <c r="U63" i="15"/>
  <c r="M65" i="17" s="1"/>
  <c r="O66" i="15"/>
  <c r="I59" i="25"/>
  <c r="G59" i="25"/>
  <c r="F70" i="26"/>
  <c r="J82" i="26" s="1"/>
  <c r="K75" i="26" s="1"/>
  <c r="G36" i="8"/>
  <c r="P78" i="12"/>
  <c r="M10" i="2"/>
  <c r="N10" i="2" s="1"/>
  <c r="M14" i="2"/>
  <c r="N14" i="2" s="1"/>
  <c r="L7" i="17"/>
  <c r="S85" i="25"/>
  <c r="AD148" i="25" s="1"/>
  <c r="U7" i="25"/>
  <c r="J8" i="17"/>
  <c r="O13" i="25"/>
  <c r="J13" i="17" s="1"/>
  <c r="K11" i="17"/>
  <c r="U11" i="25"/>
  <c r="Q89" i="25"/>
  <c r="K58" i="17" s="1"/>
  <c r="L15" i="17"/>
  <c r="S93" i="25"/>
  <c r="S21" i="25"/>
  <c r="I19" i="17"/>
  <c r="M97" i="25"/>
  <c r="U97" i="25" s="1"/>
  <c r="V97" i="25" s="1"/>
  <c r="G62" i="25"/>
  <c r="F89" i="25"/>
  <c r="G17" i="25"/>
  <c r="F124" i="13"/>
  <c r="R17" i="15"/>
  <c r="L55" i="17"/>
  <c r="U53" i="15"/>
  <c r="T53" i="15" s="1"/>
  <c r="S58" i="15"/>
  <c r="L60" i="17" s="1"/>
  <c r="L57" i="17"/>
  <c r="N55" i="15"/>
  <c r="L59" i="17"/>
  <c r="L63" i="17"/>
  <c r="S66" i="15"/>
  <c r="N61" i="15"/>
  <c r="L65" i="17"/>
  <c r="N63" i="15"/>
  <c r="L67" i="17"/>
  <c r="N65" i="15"/>
  <c r="Q108" i="13"/>
  <c r="O23" i="15"/>
  <c r="U21" i="15"/>
  <c r="U23" i="15" s="1"/>
  <c r="J21" i="17"/>
  <c r="Q127" i="9"/>
  <c r="Q139" i="9"/>
  <c r="Q138" i="9"/>
  <c r="M12" i="2"/>
  <c r="N12" i="2" s="1"/>
  <c r="G19" i="17"/>
  <c r="J97" i="25"/>
  <c r="L97" i="25" s="1"/>
  <c r="G97" i="25" s="1"/>
  <c r="I8" i="17"/>
  <c r="O87" i="25"/>
  <c r="U87" i="25" s="1"/>
  <c r="N87" i="25" s="1"/>
  <c r="U9" i="25"/>
  <c r="U12" i="25"/>
  <c r="K15" i="17"/>
  <c r="Q93" i="25"/>
  <c r="AC154" i="25" s="1"/>
  <c r="Q21" i="25"/>
  <c r="Q23" i="25" s="1"/>
  <c r="E33" i="23"/>
  <c r="E14" i="14"/>
  <c r="I54" i="17"/>
  <c r="N52" i="15"/>
  <c r="M58" i="15"/>
  <c r="I58" i="17"/>
  <c r="I64" i="17"/>
  <c r="N62" i="15"/>
  <c r="U64" i="15"/>
  <c r="U94" i="25"/>
  <c r="N94" i="25" s="1"/>
  <c r="C20" i="5"/>
  <c r="AG98" i="7"/>
  <c r="AG102" i="7"/>
  <c r="E8" i="17"/>
  <c r="F86" i="25"/>
  <c r="L8" i="25"/>
  <c r="K8" i="25" s="1"/>
  <c r="E15" i="17"/>
  <c r="F21" i="25"/>
  <c r="F8" i="17"/>
  <c r="F7" i="17"/>
  <c r="L7" i="25"/>
  <c r="M80" i="10"/>
  <c r="Q73" i="13"/>
  <c r="Q93" i="13"/>
  <c r="H54" i="2"/>
  <c r="N54" i="2" s="1"/>
  <c r="H60" i="2"/>
  <c r="N60" i="2" s="1"/>
  <c r="R99" i="2" s="1"/>
  <c r="H62" i="2"/>
  <c r="N62" i="2" s="1"/>
  <c r="M45" i="2"/>
  <c r="N45" i="2" s="1"/>
  <c r="M47" i="2"/>
  <c r="N47" i="2" s="1"/>
  <c r="M49" i="2"/>
  <c r="N49" i="2" s="1"/>
  <c r="M51" i="2"/>
  <c r="M53" i="2"/>
  <c r="N53" i="2" s="1"/>
  <c r="M59" i="2"/>
  <c r="N59" i="2" s="1"/>
  <c r="R97" i="2" s="1"/>
  <c r="M61" i="2"/>
  <c r="I66" i="2"/>
  <c r="M26" i="2"/>
  <c r="N26" i="2" s="1"/>
  <c r="G11" i="17"/>
  <c r="J89" i="25"/>
  <c r="AD152" i="25" s="1"/>
  <c r="L11" i="25"/>
  <c r="L20" i="25"/>
  <c r="AG91" i="7"/>
  <c r="Z106" i="8"/>
  <c r="Q35" i="8"/>
  <c r="Q83" i="13"/>
  <c r="H42" i="2"/>
  <c r="N42" i="2" s="1"/>
  <c r="H44" i="2"/>
  <c r="N44" i="2" s="1"/>
  <c r="H48" i="2"/>
  <c r="N48" i="2" s="1"/>
  <c r="R101" i="2" s="1"/>
  <c r="I35" i="2"/>
  <c r="M9" i="2"/>
  <c r="M28" i="2"/>
  <c r="N28" i="2" s="1"/>
  <c r="N10" i="23"/>
  <c r="E12" i="23"/>
  <c r="L10" i="25"/>
  <c r="E10" i="25" s="1"/>
  <c r="D88" i="25"/>
  <c r="L88" i="25" s="1"/>
  <c r="F16" i="17"/>
  <c r="H94" i="25"/>
  <c r="AC155" i="25" s="1"/>
  <c r="F37" i="17"/>
  <c r="H72" i="25"/>
  <c r="F43" i="17" s="1"/>
  <c r="E39" i="17"/>
  <c r="F95" i="25"/>
  <c r="AB156" i="25" s="1"/>
  <c r="I69" i="25"/>
  <c r="Q74" i="8"/>
  <c r="H84" i="8"/>
  <c r="H85" i="8" s="1"/>
  <c r="AA105" i="8"/>
  <c r="J58" i="15"/>
  <c r="J62" i="17"/>
  <c r="S23" i="15"/>
  <c r="D66" i="2"/>
  <c r="D74" i="2" s="1"/>
  <c r="M11" i="2"/>
  <c r="N11" i="2" s="1"/>
  <c r="L113" i="11"/>
  <c r="K113" i="11"/>
  <c r="E39" i="14"/>
  <c r="E36" i="14" s="1"/>
  <c r="H32" i="17"/>
  <c r="K62" i="17"/>
  <c r="K66" i="17"/>
  <c r="U95" i="25"/>
  <c r="O36" i="8"/>
  <c r="Q38" i="13"/>
  <c r="Q78" i="13"/>
  <c r="H78" i="12"/>
  <c r="N64" i="2"/>
  <c r="J35" i="2"/>
  <c r="M13" i="2"/>
  <c r="N13" i="2" s="1"/>
  <c r="M15" i="2"/>
  <c r="N15" i="2" s="1"/>
  <c r="M29" i="2"/>
  <c r="N29" i="2" s="1"/>
  <c r="M31" i="2"/>
  <c r="N31" i="2" s="1"/>
  <c r="M80" i="9"/>
  <c r="K124" i="13"/>
  <c r="F113" i="11"/>
  <c r="J57" i="17"/>
  <c r="L62" i="17"/>
  <c r="AD159" i="25"/>
  <c r="P36" i="7"/>
  <c r="Q58" i="13"/>
  <c r="Q98" i="13"/>
  <c r="H58" i="15"/>
  <c r="H61" i="2"/>
  <c r="M17" i="2"/>
  <c r="N17" i="2" s="1"/>
  <c r="AF178" i="11"/>
  <c r="O124" i="13"/>
  <c r="Q77" i="12"/>
  <c r="Q118" i="13"/>
  <c r="M19" i="2"/>
  <c r="N19" i="2" s="1"/>
  <c r="Q75" i="8"/>
  <c r="Q76" i="12"/>
  <c r="AF179" i="11"/>
  <c r="AG91" i="12"/>
  <c r="J63" i="17"/>
  <c r="K65" i="17"/>
  <c r="AA159" i="25"/>
  <c r="Q48" i="13"/>
  <c r="M21" i="2"/>
  <c r="N21" i="2" s="1"/>
  <c r="M30" i="2"/>
  <c r="N30" i="2" s="1"/>
  <c r="U17" i="25"/>
  <c r="V17" i="25" s="1"/>
  <c r="Q110" i="11"/>
  <c r="H113" i="11"/>
  <c r="Q112" i="11"/>
  <c r="Q9" i="11"/>
  <c r="G113" i="11"/>
  <c r="K80" i="26"/>
  <c r="N90" i="25"/>
  <c r="P90" i="25"/>
  <c r="R87" i="25"/>
  <c r="N86" i="25"/>
  <c r="E98" i="25"/>
  <c r="AC29" i="25"/>
  <c r="G60" i="25"/>
  <c r="R90" i="25"/>
  <c r="E35" i="23"/>
  <c r="Q122" i="13"/>
  <c r="Q124" i="13" s="1"/>
  <c r="R94" i="25"/>
  <c r="M19" i="17"/>
  <c r="T19" i="25"/>
  <c r="P19" i="25"/>
  <c r="I68" i="25"/>
  <c r="G68" i="25"/>
  <c r="I85" i="25"/>
  <c r="E55" i="23"/>
  <c r="AC28" i="25"/>
  <c r="H91" i="25"/>
  <c r="H23" i="25"/>
  <c r="AB158" i="25"/>
  <c r="I13" i="17"/>
  <c r="AE45" i="25"/>
  <c r="AC148" i="25"/>
  <c r="U85" i="25"/>
  <c r="R85" i="25" s="1"/>
  <c r="K90" i="25"/>
  <c r="G98" i="25"/>
  <c r="P94" i="25"/>
  <c r="P87" i="25"/>
  <c r="M91" i="25"/>
  <c r="I60" i="17" s="1"/>
  <c r="P96" i="25"/>
  <c r="N96" i="25"/>
  <c r="U89" i="25"/>
  <c r="T89" i="25" s="1"/>
  <c r="AE28" i="25"/>
  <c r="O23" i="25"/>
  <c r="P7" i="25"/>
  <c r="T7" i="25"/>
  <c r="AB157" i="25"/>
  <c r="I90" i="25"/>
  <c r="G90" i="25"/>
  <c r="T87" i="25"/>
  <c r="K98" i="25"/>
  <c r="AD28" i="25"/>
  <c r="R16" i="25"/>
  <c r="H41" i="17"/>
  <c r="V18" i="25"/>
  <c r="N97" i="25"/>
  <c r="T20" i="25"/>
  <c r="N51" i="2"/>
  <c r="R102" i="2" s="1"/>
  <c r="AD156" i="25"/>
  <c r="I63" i="25"/>
  <c r="E63" i="25"/>
  <c r="K64" i="17"/>
  <c r="U62" i="15"/>
  <c r="M59" i="17"/>
  <c r="H16" i="17"/>
  <c r="E16" i="25"/>
  <c r="O68" i="15"/>
  <c r="N70" i="10"/>
  <c r="N80" i="10" s="1"/>
  <c r="F124" i="10" s="1"/>
  <c r="J56" i="17"/>
  <c r="I16" i="25"/>
  <c r="AD154" i="25"/>
  <c r="J55" i="17"/>
  <c r="J59" i="17"/>
  <c r="I65" i="17"/>
  <c r="AD155" i="25"/>
  <c r="O80" i="7"/>
  <c r="D59" i="17"/>
  <c r="L57" i="15"/>
  <c r="K57" i="15" s="1"/>
  <c r="D55" i="17"/>
  <c r="L53" i="15"/>
  <c r="K53" i="15" s="1"/>
  <c r="L63" i="15"/>
  <c r="D65" i="17"/>
  <c r="L60" i="15"/>
  <c r="K60" i="15" s="1"/>
  <c r="D62" i="17"/>
  <c r="E57" i="17"/>
  <c r="E67" i="17"/>
  <c r="E63" i="17"/>
  <c r="F54" i="17"/>
  <c r="F64" i="17"/>
  <c r="F63" i="17"/>
  <c r="L9" i="25"/>
  <c r="G59" i="17"/>
  <c r="K54" i="17"/>
  <c r="K55" i="17"/>
  <c r="I56" i="17"/>
  <c r="U56" i="15"/>
  <c r="L58" i="17"/>
  <c r="K59" i="17"/>
  <c r="K63" i="17"/>
  <c r="M66" i="15"/>
  <c r="L66" i="17"/>
  <c r="K67" i="17"/>
  <c r="AD157" i="25"/>
  <c r="AD153" i="25"/>
  <c r="AD150" i="25"/>
  <c r="L13" i="15"/>
  <c r="D58" i="17"/>
  <c r="L56" i="15"/>
  <c r="K56" i="15" s="1"/>
  <c r="L52" i="15"/>
  <c r="D54" i="17"/>
  <c r="D64" i="17"/>
  <c r="L62" i="15"/>
  <c r="K62" i="15" s="1"/>
  <c r="E59" i="17"/>
  <c r="E56" i="17"/>
  <c r="E66" i="17"/>
  <c r="E62" i="17"/>
  <c r="F57" i="17"/>
  <c r="F67" i="17"/>
  <c r="F62" i="17"/>
  <c r="G56" i="17"/>
  <c r="G67" i="17"/>
  <c r="D45" i="17"/>
  <c r="L55" i="15"/>
  <c r="D67" i="17"/>
  <c r="L65" i="15"/>
  <c r="K65" i="15" s="1"/>
  <c r="E58" i="17"/>
  <c r="E55" i="17"/>
  <c r="E65" i="17"/>
  <c r="F59" i="17"/>
  <c r="F56" i="17"/>
  <c r="F66" i="17"/>
  <c r="I17" i="17"/>
  <c r="G57" i="17"/>
  <c r="G64" i="17"/>
  <c r="G68" i="17"/>
  <c r="J68" i="15"/>
  <c r="L54" i="17"/>
  <c r="I57" i="17"/>
  <c r="I63" i="17"/>
  <c r="L64" i="17"/>
  <c r="J65" i="17"/>
  <c r="J66" i="17"/>
  <c r="I67" i="17"/>
  <c r="AD151" i="25"/>
  <c r="L21" i="15"/>
  <c r="L54" i="15"/>
  <c r="D66" i="17"/>
  <c r="L64" i="15"/>
  <c r="L61" i="15"/>
  <c r="D63" i="17"/>
  <c r="F58" i="15"/>
  <c r="E54" i="17"/>
  <c r="E64" i="17"/>
  <c r="F58" i="17"/>
  <c r="F55" i="17"/>
  <c r="F65" i="17"/>
  <c r="H66" i="15"/>
  <c r="G58" i="17"/>
  <c r="G65" i="17"/>
  <c r="G62" i="17"/>
  <c r="G66" i="17"/>
  <c r="K19" i="15"/>
  <c r="G63" i="17"/>
  <c r="I45" i="15" l="1"/>
  <c r="G45" i="15"/>
  <c r="D68" i="15"/>
  <c r="Z77" i="15" s="1"/>
  <c r="E45" i="15"/>
  <c r="F60" i="17"/>
  <c r="I35" i="15"/>
  <c r="E35" i="15"/>
  <c r="N16" i="17"/>
  <c r="N17" i="17"/>
  <c r="N18" i="17"/>
  <c r="M55" i="17"/>
  <c r="Q68" i="15"/>
  <c r="Z85" i="15" s="1"/>
  <c r="O67" i="14"/>
  <c r="C69" i="14"/>
  <c r="O68" i="14"/>
  <c r="O66" i="14"/>
  <c r="E65" i="14"/>
  <c r="N67" i="14"/>
  <c r="N66" i="14"/>
  <c r="D69" i="14"/>
  <c r="O65" i="14"/>
  <c r="N65" i="14"/>
  <c r="E61" i="14"/>
  <c r="E67" i="14"/>
  <c r="Q78" i="12"/>
  <c r="Q113" i="11"/>
  <c r="Q80" i="9"/>
  <c r="O85" i="8"/>
  <c r="Q36" i="8"/>
  <c r="K79" i="26"/>
  <c r="K76" i="26"/>
  <c r="J81" i="26"/>
  <c r="K81" i="26" s="1"/>
  <c r="K78" i="26"/>
  <c r="K77" i="26"/>
  <c r="D91" i="25"/>
  <c r="D60" i="17" s="1"/>
  <c r="AA28" i="25"/>
  <c r="AA30" i="25" s="1"/>
  <c r="K7" i="25"/>
  <c r="L13" i="25"/>
  <c r="K13" i="25" s="1"/>
  <c r="AC30" i="25"/>
  <c r="N57" i="23"/>
  <c r="N61" i="23" s="1"/>
  <c r="H37" i="17"/>
  <c r="I66" i="25"/>
  <c r="E66" i="25"/>
  <c r="G66" i="25"/>
  <c r="AH45" i="25"/>
  <c r="AG28" i="25"/>
  <c r="L13" i="17"/>
  <c r="AE156" i="25"/>
  <c r="U21" i="25"/>
  <c r="L95" i="25"/>
  <c r="K95" i="25" s="1"/>
  <c r="I66" i="17"/>
  <c r="H12" i="17"/>
  <c r="G12" i="25"/>
  <c r="E12" i="25"/>
  <c r="K12" i="25"/>
  <c r="D43" i="17"/>
  <c r="AA153" i="25"/>
  <c r="AE153" i="25" s="1"/>
  <c r="U93" i="25"/>
  <c r="U99" i="25" s="1"/>
  <c r="AB150" i="25"/>
  <c r="E85" i="25"/>
  <c r="K85" i="25"/>
  <c r="D13" i="17"/>
  <c r="AA45" i="25"/>
  <c r="AA47" i="25" s="1"/>
  <c r="H15" i="17"/>
  <c r="I15" i="25"/>
  <c r="E15" i="25"/>
  <c r="V15" i="25"/>
  <c r="N15" i="17" s="1"/>
  <c r="G85" i="25"/>
  <c r="M66" i="17"/>
  <c r="AB148" i="25"/>
  <c r="AE148" i="25" s="1"/>
  <c r="AE154" i="25"/>
  <c r="K15" i="25"/>
  <c r="M59" i="23"/>
  <c r="E59" i="23"/>
  <c r="I74" i="2"/>
  <c r="J74" i="2"/>
  <c r="M74" i="2" s="1"/>
  <c r="N61" i="2"/>
  <c r="R98" i="2" s="1"/>
  <c r="T23" i="15"/>
  <c r="Z50" i="15"/>
  <c r="R23" i="15"/>
  <c r="K96" i="25"/>
  <c r="I96" i="25"/>
  <c r="E96" i="25"/>
  <c r="V96" i="25"/>
  <c r="G96" i="25"/>
  <c r="G88" i="25"/>
  <c r="K88" i="25"/>
  <c r="I88" i="25"/>
  <c r="O13" i="14"/>
  <c r="C15" i="14"/>
  <c r="E13" i="14"/>
  <c r="D15" i="14"/>
  <c r="E11" i="14"/>
  <c r="P93" i="25"/>
  <c r="N14" i="14"/>
  <c r="H66" i="2"/>
  <c r="H74" i="2"/>
  <c r="AB149" i="25"/>
  <c r="H19" i="17"/>
  <c r="G19" i="25"/>
  <c r="L21" i="25"/>
  <c r="K19" i="25"/>
  <c r="V19" i="25"/>
  <c r="N19" i="17" s="1"/>
  <c r="I19" i="25"/>
  <c r="U88" i="25"/>
  <c r="V88" i="25" s="1"/>
  <c r="H38" i="17"/>
  <c r="L72" i="25"/>
  <c r="G67" i="25"/>
  <c r="I67" i="25"/>
  <c r="E67" i="25"/>
  <c r="C55" i="16"/>
  <c r="I97" i="25"/>
  <c r="Q84" i="8"/>
  <c r="I10" i="25"/>
  <c r="H10" i="17"/>
  <c r="K10" i="25"/>
  <c r="G10" i="25"/>
  <c r="V10" i="25"/>
  <c r="N10" i="17" s="1"/>
  <c r="P53" i="15"/>
  <c r="R53" i="15"/>
  <c r="AB152" i="25"/>
  <c r="L89" i="25"/>
  <c r="R11" i="25"/>
  <c r="M11" i="17"/>
  <c r="P11" i="25"/>
  <c r="T11" i="25"/>
  <c r="N11" i="25"/>
  <c r="D63" i="23"/>
  <c r="R54" i="15"/>
  <c r="T54" i="15"/>
  <c r="P54" i="15"/>
  <c r="AD29" i="25"/>
  <c r="AD30" i="25" s="1"/>
  <c r="M23" i="25"/>
  <c r="AE46" i="25"/>
  <c r="M99" i="25"/>
  <c r="I21" i="17"/>
  <c r="M10" i="17"/>
  <c r="N10" i="25"/>
  <c r="R10" i="25"/>
  <c r="T10" i="25"/>
  <c r="P10" i="25"/>
  <c r="I70" i="25"/>
  <c r="E88" i="25"/>
  <c r="AA151" i="25"/>
  <c r="H8" i="17"/>
  <c r="E8" i="25"/>
  <c r="I8" i="25"/>
  <c r="V8" i="25"/>
  <c r="N8" i="17" s="1"/>
  <c r="G8" i="25"/>
  <c r="AA155" i="25"/>
  <c r="AE155" i="25" s="1"/>
  <c r="L94" i="25"/>
  <c r="P95" i="25"/>
  <c r="N95" i="25"/>
  <c r="R95" i="25"/>
  <c r="I11" i="25"/>
  <c r="H11" i="17"/>
  <c r="E11" i="25"/>
  <c r="K11" i="25"/>
  <c r="V11" i="25"/>
  <c r="N11" i="17" s="1"/>
  <c r="G11" i="25"/>
  <c r="T9" i="25"/>
  <c r="R9" i="25"/>
  <c r="P9" i="25"/>
  <c r="N9" i="25"/>
  <c r="F74" i="25"/>
  <c r="M67" i="17"/>
  <c r="R18" i="25"/>
  <c r="K97" i="25"/>
  <c r="P98" i="25"/>
  <c r="E97" i="25"/>
  <c r="J67" i="17"/>
  <c r="E14" i="23"/>
  <c r="E13" i="23" s="1"/>
  <c r="G7" i="25"/>
  <c r="E7" i="25"/>
  <c r="I7" i="25"/>
  <c r="P63" i="15"/>
  <c r="R63" i="15"/>
  <c r="T63" i="15"/>
  <c r="E38" i="14"/>
  <c r="AA158" i="25"/>
  <c r="AC152" i="25"/>
  <c r="AE152" i="25" s="1"/>
  <c r="L64" i="25"/>
  <c r="G64" i="25" s="1"/>
  <c r="I60" i="25"/>
  <c r="H31" i="17"/>
  <c r="M9" i="17"/>
  <c r="R86" i="25"/>
  <c r="P86" i="25"/>
  <c r="D40" i="14"/>
  <c r="I20" i="25"/>
  <c r="E20" i="25"/>
  <c r="G20" i="25"/>
  <c r="V20" i="25"/>
  <c r="N20" i="17" s="1"/>
  <c r="P12" i="25"/>
  <c r="M12" i="17"/>
  <c r="V12" i="25"/>
  <c r="N12" i="17" s="1"/>
  <c r="N12" i="25"/>
  <c r="AA150" i="25"/>
  <c r="AE150" i="25" s="1"/>
  <c r="L87" i="25"/>
  <c r="C19" i="16"/>
  <c r="E19" i="16"/>
  <c r="F19" i="16"/>
  <c r="M62" i="17"/>
  <c r="T97" i="25"/>
  <c r="P97" i="25"/>
  <c r="AE149" i="25"/>
  <c r="AD158" i="25"/>
  <c r="U58" i="15"/>
  <c r="P58" i="15" s="1"/>
  <c r="E61" i="23"/>
  <c r="J91" i="25"/>
  <c r="J23" i="25"/>
  <c r="G23" i="17" s="1"/>
  <c r="K57" i="17"/>
  <c r="N58" i="15"/>
  <c r="R93" i="25"/>
  <c r="P23" i="15"/>
  <c r="T61" i="15"/>
  <c r="R61" i="15"/>
  <c r="P61" i="15"/>
  <c r="T94" i="25"/>
  <c r="T96" i="25"/>
  <c r="R96" i="25"/>
  <c r="D23" i="17"/>
  <c r="AA36" i="25"/>
  <c r="R97" i="25"/>
  <c r="V90" i="25"/>
  <c r="Q83" i="8"/>
  <c r="Q76" i="8"/>
  <c r="Q85" i="8" s="1"/>
  <c r="D57" i="17"/>
  <c r="D55" i="16"/>
  <c r="P17" i="25"/>
  <c r="T17" i="25"/>
  <c r="N17" i="25"/>
  <c r="R17" i="25"/>
  <c r="M66" i="2"/>
  <c r="K21" i="17"/>
  <c r="AG46" i="25"/>
  <c r="AG47" i="25" s="1"/>
  <c r="Q99" i="25"/>
  <c r="R99" i="25" s="1"/>
  <c r="AF29" i="25"/>
  <c r="AF30" i="25" s="1"/>
  <c r="AF45" i="25"/>
  <c r="O91" i="25"/>
  <c r="E57" i="23"/>
  <c r="T18" i="25"/>
  <c r="P18" i="25"/>
  <c r="M18" i="17"/>
  <c r="E55" i="16"/>
  <c r="O14" i="14"/>
  <c r="T95" i="25"/>
  <c r="S68" i="15"/>
  <c r="U13" i="25"/>
  <c r="N13" i="25" s="1"/>
  <c r="P80" i="7"/>
  <c r="M35" i="2"/>
  <c r="N9" i="2"/>
  <c r="N35" i="2" s="1"/>
  <c r="AB46" i="25"/>
  <c r="AB47" i="25" s="1"/>
  <c r="E21" i="17"/>
  <c r="G21" i="25"/>
  <c r="F99" i="25"/>
  <c r="E68" i="17" s="1"/>
  <c r="F23" i="25"/>
  <c r="AB29" i="25"/>
  <c r="AB30" i="25" s="1"/>
  <c r="AC151" i="25"/>
  <c r="AE151" i="25" s="1"/>
  <c r="M17" i="17"/>
  <c r="L21" i="17"/>
  <c r="AH46" i="25"/>
  <c r="AH47" i="25" s="1"/>
  <c r="S23" i="25"/>
  <c r="S99" i="25"/>
  <c r="S101" i="25" s="1"/>
  <c r="AG29" i="25"/>
  <c r="AG30" i="25" s="1"/>
  <c r="V7" i="25"/>
  <c r="N7" i="17" s="1"/>
  <c r="R7" i="25"/>
  <c r="N7" i="25"/>
  <c r="N23" i="15"/>
  <c r="D101" i="25"/>
  <c r="P64" i="15"/>
  <c r="T64" i="15"/>
  <c r="R64" i="15"/>
  <c r="I93" i="25"/>
  <c r="E93" i="25"/>
  <c r="V93" i="25"/>
  <c r="K93" i="25"/>
  <c r="N98" i="25"/>
  <c r="T98" i="25"/>
  <c r="D56" i="17"/>
  <c r="I72" i="25"/>
  <c r="R21" i="15"/>
  <c r="T21" i="15"/>
  <c r="P21" i="15"/>
  <c r="H99" i="25"/>
  <c r="F68" i="17" s="1"/>
  <c r="P52" i="15"/>
  <c r="T52" i="15"/>
  <c r="R52" i="15"/>
  <c r="M54" i="17"/>
  <c r="E70" i="25"/>
  <c r="AE47" i="25"/>
  <c r="E35" i="17"/>
  <c r="K20" i="25"/>
  <c r="R12" i="25"/>
  <c r="T93" i="25"/>
  <c r="H74" i="25"/>
  <c r="F91" i="25"/>
  <c r="E60" i="17" s="1"/>
  <c r="M7" i="17"/>
  <c r="AE29" i="25"/>
  <c r="AE30" i="25" s="1"/>
  <c r="AF46" i="25"/>
  <c r="O99" i="25"/>
  <c r="J68" i="17" s="1"/>
  <c r="T12" i="25"/>
  <c r="D19" i="16"/>
  <c r="I98" i="25"/>
  <c r="V98" i="25"/>
  <c r="L86" i="25"/>
  <c r="C40" i="14"/>
  <c r="H20" i="17"/>
  <c r="AB159" i="25"/>
  <c r="AE159" i="25" s="1"/>
  <c r="H68" i="15"/>
  <c r="H56" i="17"/>
  <c r="V54" i="15"/>
  <c r="G54" i="15"/>
  <c r="I54" i="15"/>
  <c r="E54" i="15"/>
  <c r="V21" i="15"/>
  <c r="I21" i="15"/>
  <c r="H21" i="17"/>
  <c r="G21" i="15"/>
  <c r="L23" i="15"/>
  <c r="E21" i="15"/>
  <c r="H57" i="17"/>
  <c r="K55" i="15"/>
  <c r="I55" i="15"/>
  <c r="G55" i="15"/>
  <c r="V55" i="15"/>
  <c r="E55" i="15"/>
  <c r="H54" i="17"/>
  <c r="E52" i="15"/>
  <c r="G52" i="15"/>
  <c r="I52" i="15"/>
  <c r="L68" i="15"/>
  <c r="K68" i="15" s="1"/>
  <c r="V52" i="15"/>
  <c r="L58" i="15"/>
  <c r="G58" i="15" s="1"/>
  <c r="H59" i="17"/>
  <c r="I57" i="15"/>
  <c r="G57" i="15"/>
  <c r="E57" i="15"/>
  <c r="V57" i="15"/>
  <c r="N59" i="17" s="1"/>
  <c r="K54" i="15"/>
  <c r="K21" i="15"/>
  <c r="F68" i="15"/>
  <c r="K52" i="15"/>
  <c r="H67" i="17"/>
  <c r="I65" i="15"/>
  <c r="G65" i="15"/>
  <c r="V65" i="15"/>
  <c r="E65" i="15"/>
  <c r="H64" i="17"/>
  <c r="I62" i="15"/>
  <c r="G62" i="15"/>
  <c r="V62" i="15"/>
  <c r="E62" i="15"/>
  <c r="H58" i="17"/>
  <c r="I56" i="15"/>
  <c r="E56" i="15"/>
  <c r="G56" i="15"/>
  <c r="V56" i="15"/>
  <c r="H65" i="17"/>
  <c r="K63" i="15"/>
  <c r="I63" i="15"/>
  <c r="G63" i="15"/>
  <c r="E63" i="15"/>
  <c r="V63" i="15"/>
  <c r="N65" i="17" s="1"/>
  <c r="AE157" i="25"/>
  <c r="J23" i="17"/>
  <c r="AB37" i="25"/>
  <c r="P89" i="25"/>
  <c r="N89" i="25"/>
  <c r="R89" i="25"/>
  <c r="H101" i="25"/>
  <c r="AC37" i="25"/>
  <c r="K23" i="17"/>
  <c r="N99" i="25"/>
  <c r="T99" i="25"/>
  <c r="K82" i="26"/>
  <c r="I68" i="17"/>
  <c r="U66" i="15"/>
  <c r="N66" i="15"/>
  <c r="M68" i="15"/>
  <c r="M58" i="17"/>
  <c r="T56" i="15"/>
  <c r="R56" i="15"/>
  <c r="P56" i="15"/>
  <c r="G53" i="15"/>
  <c r="I53" i="15"/>
  <c r="E53" i="15"/>
  <c r="V53" i="15"/>
  <c r="N60" i="23"/>
  <c r="N59" i="23"/>
  <c r="G118" i="10"/>
  <c r="G117" i="10"/>
  <c r="G122" i="10"/>
  <c r="F123" i="10"/>
  <c r="G123" i="10" s="1"/>
  <c r="G119" i="10"/>
  <c r="G121" i="10"/>
  <c r="G120" i="10"/>
  <c r="Z84" i="15"/>
  <c r="M64" i="17"/>
  <c r="T62" i="15"/>
  <c r="R62" i="15"/>
  <c r="P62" i="15"/>
  <c r="M21" i="17"/>
  <c r="N21" i="25"/>
  <c r="T21" i="25"/>
  <c r="P21" i="25"/>
  <c r="R58" i="15"/>
  <c r="N85" i="25"/>
  <c r="P85" i="25"/>
  <c r="T85" i="25"/>
  <c r="V85" i="25"/>
  <c r="U91" i="25"/>
  <c r="G61" i="15"/>
  <c r="I61" i="15"/>
  <c r="V61" i="15"/>
  <c r="E61" i="15"/>
  <c r="K61" i="15"/>
  <c r="I13" i="15"/>
  <c r="E13" i="15"/>
  <c r="G13" i="15"/>
  <c r="V13" i="15"/>
  <c r="H9" i="17"/>
  <c r="E9" i="25"/>
  <c r="I9" i="25"/>
  <c r="G9" i="25"/>
  <c r="V9" i="25"/>
  <c r="K9" i="25"/>
  <c r="H62" i="17"/>
  <c r="E60" i="15"/>
  <c r="G60" i="15"/>
  <c r="V60" i="15"/>
  <c r="N62" i="17" s="1"/>
  <c r="I60" i="15"/>
  <c r="L66" i="15"/>
  <c r="I66" i="15" s="1"/>
  <c r="N62" i="23"/>
  <c r="L70" i="17"/>
  <c r="Z86" i="15"/>
  <c r="H66" i="17"/>
  <c r="E64" i="15"/>
  <c r="G64" i="15"/>
  <c r="I64" i="15"/>
  <c r="V64" i="15"/>
  <c r="N66" i="17" s="1"/>
  <c r="K13" i="15"/>
  <c r="K64" i="15"/>
  <c r="M101" i="25"/>
  <c r="G95" i="25"/>
  <c r="I95" i="25"/>
  <c r="E95" i="25"/>
  <c r="L99" i="25"/>
  <c r="V95" i="25"/>
  <c r="F23" i="17"/>
  <c r="AC36" i="25"/>
  <c r="R21" i="25"/>
  <c r="D70" i="17" l="1"/>
  <c r="T58" i="15"/>
  <c r="AD37" i="25"/>
  <c r="AH30" i="25"/>
  <c r="AA31" i="25" s="1"/>
  <c r="AE158" i="25"/>
  <c r="AF159" i="25" s="1"/>
  <c r="P99" i="25"/>
  <c r="N93" i="25"/>
  <c r="R88" i="25"/>
  <c r="N57" i="17"/>
  <c r="N67" i="17"/>
  <c r="Q101" i="25"/>
  <c r="K70" i="17" s="1"/>
  <c r="E45" i="17"/>
  <c r="K94" i="25"/>
  <c r="V94" i="25"/>
  <c r="V99" i="25" s="1"/>
  <c r="G94" i="25"/>
  <c r="G89" i="25"/>
  <c r="E89" i="25"/>
  <c r="N66" i="2"/>
  <c r="N74" i="2" s="1"/>
  <c r="R13" i="25"/>
  <c r="P13" i="25"/>
  <c r="V89" i="25"/>
  <c r="N58" i="17" s="1"/>
  <c r="O101" i="25"/>
  <c r="J70" i="17" s="1"/>
  <c r="J60" i="17"/>
  <c r="G87" i="25"/>
  <c r="K87" i="25"/>
  <c r="I87" i="25"/>
  <c r="V87" i="25"/>
  <c r="N56" i="17" s="1"/>
  <c r="E64" i="25"/>
  <c r="L74" i="25"/>
  <c r="I74" i="25" s="1"/>
  <c r="H35" i="17"/>
  <c r="I64" i="25"/>
  <c r="U23" i="25"/>
  <c r="T23" i="25" s="1"/>
  <c r="AF47" i="25"/>
  <c r="I89" i="25"/>
  <c r="E21" i="25"/>
  <c r="I21" i="25"/>
  <c r="K21" i="25"/>
  <c r="T13" i="25"/>
  <c r="F101" i="25"/>
  <c r="L68" i="17"/>
  <c r="E72" i="25"/>
  <c r="H43" i="17"/>
  <c r="G72" i="25"/>
  <c r="M13" i="17"/>
  <c r="F45" i="17"/>
  <c r="G60" i="17"/>
  <c r="J101" i="25"/>
  <c r="G70" i="17" s="1"/>
  <c r="K89" i="25"/>
  <c r="I86" i="25"/>
  <c r="V86" i="25"/>
  <c r="V91" i="25" s="1"/>
  <c r="V101" i="25" s="1"/>
  <c r="L91" i="25"/>
  <c r="K91" i="25" s="1"/>
  <c r="E86" i="25"/>
  <c r="K86" i="25"/>
  <c r="H55" i="17"/>
  <c r="AE31" i="25"/>
  <c r="V21" i="25"/>
  <c r="N21" i="17" s="1"/>
  <c r="K68" i="17"/>
  <c r="AA37" i="25"/>
  <c r="AE37" i="25" s="1"/>
  <c r="I23" i="17"/>
  <c r="P88" i="25"/>
  <c r="N88" i="25"/>
  <c r="T88" i="25"/>
  <c r="M57" i="17"/>
  <c r="G86" i="25"/>
  <c r="L23" i="17"/>
  <c r="H63" i="17"/>
  <c r="AB36" i="25"/>
  <c r="AE36" i="25" s="1"/>
  <c r="AC38" i="25" s="1"/>
  <c r="E23" i="17"/>
  <c r="I94" i="25"/>
  <c r="E11" i="23"/>
  <c r="D15" i="23"/>
  <c r="C15" i="23"/>
  <c r="E94" i="25"/>
  <c r="E87" i="25"/>
  <c r="N9" i="17"/>
  <c r="V13" i="25"/>
  <c r="N13" i="17" s="1"/>
  <c r="E99" i="25"/>
  <c r="G99" i="25"/>
  <c r="K99" i="25"/>
  <c r="I99" i="25"/>
  <c r="M23" i="17"/>
  <c r="S29" i="17" s="1"/>
  <c r="E13" i="25"/>
  <c r="L23" i="25"/>
  <c r="H23" i="17" s="1"/>
  <c r="G13" i="25"/>
  <c r="I13" i="25"/>
  <c r="H13" i="17"/>
  <c r="I70" i="17"/>
  <c r="Z83" i="15"/>
  <c r="N68" i="15"/>
  <c r="R23" i="25"/>
  <c r="N64" i="17"/>
  <c r="V58" i="15"/>
  <c r="I58" i="15"/>
  <c r="K58" i="15"/>
  <c r="E58" i="15"/>
  <c r="N54" i="17"/>
  <c r="F70" i="17"/>
  <c r="Z79" i="15"/>
  <c r="AA79" i="15" s="1"/>
  <c r="I68" i="15"/>
  <c r="U101" i="25"/>
  <c r="N101" i="25" s="1"/>
  <c r="R91" i="25"/>
  <c r="P91" i="25"/>
  <c r="T91" i="25"/>
  <c r="M60" i="17"/>
  <c r="M68" i="17"/>
  <c r="P66" i="15"/>
  <c r="U68" i="15"/>
  <c r="AA86" i="15" s="1"/>
  <c r="T66" i="15"/>
  <c r="R66" i="15"/>
  <c r="E70" i="17"/>
  <c r="G68" i="15"/>
  <c r="Z78" i="15"/>
  <c r="AA78" i="15" s="1"/>
  <c r="E68" i="15"/>
  <c r="AA77" i="15"/>
  <c r="K23" i="15"/>
  <c r="Z51" i="15"/>
  <c r="G23" i="15"/>
  <c r="I23" i="15"/>
  <c r="E23" i="15"/>
  <c r="V23" i="15"/>
  <c r="N91" i="25"/>
  <c r="H68" i="17"/>
  <c r="K66" i="15"/>
  <c r="V66" i="15"/>
  <c r="E66" i="15"/>
  <c r="G66" i="15"/>
  <c r="G124" i="10"/>
  <c r="P23" i="25"/>
  <c r="N23" i="25" l="1"/>
  <c r="H60" i="17"/>
  <c r="L101" i="25"/>
  <c r="K101" i="25" s="1"/>
  <c r="AB39" i="25"/>
  <c r="AC39" i="25"/>
  <c r="AF31" i="25"/>
  <c r="AG31" i="25"/>
  <c r="AB31" i="25"/>
  <c r="AC31" i="25"/>
  <c r="G74" i="25"/>
  <c r="N68" i="17"/>
  <c r="R104" i="2"/>
  <c r="AD31" i="25"/>
  <c r="V23" i="25"/>
  <c r="N23" i="17" s="1"/>
  <c r="N55" i="17"/>
  <c r="E91" i="25"/>
  <c r="I91" i="25"/>
  <c r="G91" i="25"/>
  <c r="N63" i="17"/>
  <c r="E74" i="25"/>
  <c r="H45" i="17"/>
  <c r="AI47" i="25"/>
  <c r="AF48" i="25" s="1"/>
  <c r="AA84" i="15"/>
  <c r="AD38" i="25"/>
  <c r="AA38" i="25"/>
  <c r="AB38" i="25"/>
  <c r="AD39" i="25"/>
  <c r="AA39" i="25"/>
  <c r="AA83" i="15"/>
  <c r="N60" i="17"/>
  <c r="V68" i="15"/>
  <c r="N70" i="17" s="1"/>
  <c r="E101" i="25"/>
  <c r="M70" i="17"/>
  <c r="R68" i="15"/>
  <c r="AA85" i="15"/>
  <c r="P68" i="15"/>
  <c r="T68" i="15"/>
  <c r="R101" i="25"/>
  <c r="T101" i="25"/>
  <c r="P101" i="25"/>
  <c r="E23" i="25"/>
  <c r="G23" i="25"/>
  <c r="K23" i="25"/>
  <c r="I23" i="25"/>
  <c r="G101" i="25" l="1"/>
  <c r="H70" i="17"/>
  <c r="I101" i="25"/>
  <c r="AA48" i="25"/>
  <c r="AG48" i="25"/>
  <c r="AE48" i="25"/>
  <c r="AC48" i="25"/>
  <c r="AB48" i="25"/>
  <c r="AH48" i="25"/>
  <c r="S100" i="2"/>
  <c r="S97" i="2"/>
  <c r="S98" i="2"/>
  <c r="R103" i="2"/>
  <c r="S103" i="2" s="1"/>
  <c r="S102" i="2"/>
  <c r="S99" i="2"/>
  <c r="S101" i="2"/>
</calcChain>
</file>

<file path=xl/sharedStrings.xml><?xml version="1.0" encoding="utf-8"?>
<sst xmlns="http://schemas.openxmlformats.org/spreadsheetml/2006/main" count="3394" uniqueCount="353">
  <si>
    <t>Nº</t>
  </si>
  <si>
    <t>Nombre de la empresa</t>
  </si>
  <si>
    <t>Abreviatura</t>
  </si>
  <si>
    <t>COELVISA</t>
  </si>
  <si>
    <t>Electro Oriente S.A.</t>
  </si>
  <si>
    <t>ELOR</t>
  </si>
  <si>
    <t>Electro Pangoa S.A.</t>
  </si>
  <si>
    <t>EPASA</t>
  </si>
  <si>
    <t>Electro Puno S.A.A.</t>
  </si>
  <si>
    <t>ELPUNO</t>
  </si>
  <si>
    <t>Electro Sur Este S.A.A.</t>
  </si>
  <si>
    <t>ELSE</t>
  </si>
  <si>
    <t>Electro Ucayali S.A.</t>
  </si>
  <si>
    <t>ELU</t>
  </si>
  <si>
    <t>Electrocentro S.A.</t>
  </si>
  <si>
    <t>ELC</t>
  </si>
  <si>
    <t>Electronoroeste S.A.</t>
  </si>
  <si>
    <t>ENOSA</t>
  </si>
  <si>
    <t>ELNM</t>
  </si>
  <si>
    <t>Electronorte S.A.</t>
  </si>
  <si>
    <t>Electrosur S.A.</t>
  </si>
  <si>
    <t>ELS</t>
  </si>
  <si>
    <t>Empresa de Servicios Eléctricos Municipales de Paramonga S.A.</t>
  </si>
  <si>
    <t>EMSEMSA</t>
  </si>
  <si>
    <t>Empresa Municipal de Servicio Eléctrico de Tocache S.A.</t>
  </si>
  <si>
    <t>TOCACHE</t>
  </si>
  <si>
    <t>Empresa Municipal de Servicios Eléctricos Utcubamba S.A.C.</t>
  </si>
  <si>
    <t>EMSEU</t>
  </si>
  <si>
    <t>CHAVIMOCHIC</t>
  </si>
  <si>
    <t>Luz del Sur S.A.A.</t>
  </si>
  <si>
    <t>Servicios Eléctricos Rioja S.A.</t>
  </si>
  <si>
    <t>SERSA</t>
  </si>
  <si>
    <t>Sociedad Eléctrica del Sur Oeste S.A.</t>
  </si>
  <si>
    <t>SEAL</t>
  </si>
  <si>
    <t xml:space="preserve">          Además se considera la venta de energía a cliente final comercializada por empresas generadoras</t>
  </si>
  <si>
    <t>EDELSA</t>
  </si>
  <si>
    <t>ELDUNAS</t>
  </si>
  <si>
    <t>ELN</t>
  </si>
  <si>
    <t>EILHICHA</t>
  </si>
  <si>
    <t>5.2.  NÚMERO DE CLIENTES FINALES DE EMPRESAS GENERADORAS Y DISTRIBUIDORAS DE ENERGÍA ELÉCTRICA</t>
  </si>
  <si>
    <t>5.2.1.   Empresas generadoras</t>
  </si>
  <si>
    <t>Mercado</t>
  </si>
  <si>
    <t>Total general</t>
  </si>
  <si>
    <t>Regulado</t>
  </si>
  <si>
    <t>Libre</t>
  </si>
  <si>
    <t>MAT</t>
  </si>
  <si>
    <t>AT</t>
  </si>
  <si>
    <t>MT</t>
  </si>
  <si>
    <t>BT</t>
  </si>
  <si>
    <t>Total</t>
  </si>
  <si>
    <t>Bioenergía del Chira S.A.</t>
  </si>
  <si>
    <t>Empresa de Generación Eléctrica San Gabán S.A.</t>
  </si>
  <si>
    <t>Empresa de Generación Huanza S.A.</t>
  </si>
  <si>
    <t>Hidroeléctrica Huanchor S.A.C.</t>
  </si>
  <si>
    <t>Kallpa Generación S.A.</t>
  </si>
  <si>
    <t>Shougang Generación Eléctrica S.A.A.</t>
  </si>
  <si>
    <t>Total generadoras</t>
  </si>
  <si>
    <t>5.2.2     Empresa  distribuidoras</t>
  </si>
  <si>
    <t>Total distribuidoras</t>
  </si>
  <si>
    <t>5.2.3.    Total número de clientes empresas generadoras y distribuidoras</t>
  </si>
  <si>
    <t>Generadoras y Distribuidoras</t>
  </si>
  <si>
    <t xml:space="preserve">T O T A L   G E N E R A L </t>
  </si>
  <si>
    <t>TOTAL DE CLIENTES:</t>
  </si>
  <si>
    <t>LUZ DEL SUR</t>
  </si>
  <si>
    <t>Otros</t>
  </si>
  <si>
    <t>TOTAL:</t>
  </si>
  <si>
    <t xml:space="preserve">5.3.1. Venta de energía eléctrica a cliente final a nivel nacional </t>
  </si>
  <si>
    <t>a.- Venta de energía eléctrica según el tipo de mercado y empresas (GWh)</t>
  </si>
  <si>
    <t>Empresa</t>
  </si>
  <si>
    <t>Generadoras</t>
  </si>
  <si>
    <t>Distribuidoras</t>
  </si>
  <si>
    <t>Tipo de mercado</t>
  </si>
  <si>
    <t>TOTAL</t>
  </si>
  <si>
    <t>b.- Venta de energía electrica según sistema y empresa (GWh)</t>
  </si>
  <si>
    <t>TIPO</t>
  </si>
  <si>
    <t>TIPO DE MERCADO</t>
  </si>
  <si>
    <t>SEIN</t>
  </si>
  <si>
    <t>SS AA</t>
  </si>
  <si>
    <t>c.- Venta de energía eléctrica según nivel de tensión y empresa (GWh)</t>
  </si>
  <si>
    <t>Nivel de tensión</t>
  </si>
  <si>
    <t xml:space="preserve">5.3.2.     Venta total mensual de energía eléctrica a cliente final por tipo de mercado y nivel de tensión  </t>
  </si>
  <si>
    <t>5.3.2.1.   Empresas distribuidoras  (GWh)</t>
  </si>
  <si>
    <t xml:space="preserve"> </t>
  </si>
  <si>
    <t>Mercado libre</t>
  </si>
  <si>
    <t>Mercado regulado</t>
  </si>
  <si>
    <t>Mes</t>
  </si>
  <si>
    <t>%</t>
  </si>
  <si>
    <t>Sub-Total</t>
  </si>
  <si>
    <t>Enero</t>
  </si>
  <si>
    <t>Febrero</t>
  </si>
  <si>
    <t>Marzo</t>
  </si>
  <si>
    <t>Abril</t>
  </si>
  <si>
    <t>Mayo</t>
  </si>
  <si>
    <t>Junio</t>
  </si>
  <si>
    <t>Semestre I</t>
  </si>
  <si>
    <t>Julio</t>
  </si>
  <si>
    <t>Agosto</t>
  </si>
  <si>
    <t>Setiembre</t>
  </si>
  <si>
    <t>Octubre</t>
  </si>
  <si>
    <t>Noviembre</t>
  </si>
  <si>
    <t>Diciembre</t>
  </si>
  <si>
    <t>Semestre II</t>
  </si>
  <si>
    <t>Total anual</t>
  </si>
  <si>
    <t>Mercado Libre</t>
  </si>
  <si>
    <t>Mercado Regulado</t>
  </si>
  <si>
    <t>5.3.2.2.   Empresas generadoras (GWh)</t>
  </si>
  <si>
    <t>5.3.2.3.   Empresas distribuidoras y generadoras (GWh)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</si>
  <si>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</si>
  <si>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</si>
  <si>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</si>
  <si>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</si>
  <si>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</si>
  <si>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</si>
  <si>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</si>
  <si>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</si>
  <si>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</si>
  <si>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</si>
  <si>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</si>
  <si>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</si>
  <si>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5.3.3.    Venta mensual de energía eléctrica por sector económico (GWh)</t>
  </si>
  <si>
    <t>5.3.3.1  Venta mensual por sector económico (GWh)</t>
  </si>
  <si>
    <t>Sector económico</t>
  </si>
  <si>
    <t>Industrial</t>
  </si>
  <si>
    <t>Comercial</t>
  </si>
  <si>
    <t>Residencial</t>
  </si>
  <si>
    <t>mensual</t>
  </si>
  <si>
    <t>Total energía por sector</t>
  </si>
  <si>
    <t>Alumbrado Público</t>
  </si>
  <si>
    <t>Set</t>
  </si>
  <si>
    <t>5.3.4.1.</t>
  </si>
  <si>
    <t xml:space="preserve">  Empresas generadoras </t>
  </si>
  <si>
    <t>5.3.4.2</t>
  </si>
  <si>
    <t xml:space="preserve">   Empresas distribuidoras </t>
  </si>
  <si>
    <t>5.3.4.3.  Total generadoras y distribuidoras</t>
  </si>
  <si>
    <t xml:space="preserve">                        Total generadoras y distribuidoras</t>
  </si>
  <si>
    <t>KALLPA</t>
  </si>
  <si>
    <t xml:space="preserve">5.3.5.   Venta mensual de energía eléctrica por empresa </t>
  </si>
  <si>
    <t>5.3.5.1.  Venta mensual de energía eléctrica a cliente final por tipo de empresa (GWh)</t>
  </si>
  <si>
    <t>5.3.5.1.1.   Empresas generadoras a clientes finales del mercado libre (GWh)</t>
  </si>
  <si>
    <t>N°</t>
  </si>
  <si>
    <t xml:space="preserve">Total </t>
  </si>
  <si>
    <t>Statkraft Perú S.A.</t>
  </si>
  <si>
    <t>Total mensual generadoras</t>
  </si>
  <si>
    <t>5.3.5.1.2.   Empresas distribuidoras a clientes finales del mercado libre y regulado (GWh)</t>
  </si>
  <si>
    <t>Total mensual distribuidoras</t>
  </si>
  <si>
    <t>5.3.5.1.3    Total mensual generadoras y distribuidoras  (GWh)</t>
  </si>
  <si>
    <t>GENERADORAS</t>
  </si>
  <si>
    <t>DISTRIBUIDORAS</t>
  </si>
  <si>
    <t>5.3.5.2.   Venta mensual de energía eléctrica a cliente final por tipo de empresa y sistema</t>
  </si>
  <si>
    <t>5.3.5.2.1.    Empresas generadoras a clientes finales del mercado libre (GWh)</t>
  </si>
  <si>
    <t>Sistema</t>
  </si>
  <si>
    <t xml:space="preserve">Total mensual generadoras por sistema </t>
  </si>
  <si>
    <t>Total  generadoras</t>
  </si>
  <si>
    <t>5.3.5.2.2.    Empresas distribuidoras a clientes finales del mercado libre y regulado (GWh)</t>
  </si>
  <si>
    <t>Total mensual distribuidoras por sistema</t>
  </si>
  <si>
    <t>Total  distribuidoras</t>
  </si>
  <si>
    <t>5.3.5.2.3      Total mensual generadoras y distribuidoras (GWh)</t>
  </si>
  <si>
    <t>Total mensual generadoras y distribuidoras  por sistema</t>
  </si>
  <si>
    <t>Total mensual generadoras y distribuidoras</t>
  </si>
  <si>
    <t>5.3.5.3.   Venta mensual de energía eléctrica de empresas distribuidoras a cliente final - por tipo de mercado (GWh)</t>
  </si>
  <si>
    <t>Total mensual por tipo de mercado</t>
  </si>
  <si>
    <t>VENTA A CLIENTES REGULADOS</t>
  </si>
  <si>
    <t>VENTA A CLIENTES LIBRES</t>
  </si>
  <si>
    <t>5.3.5.4.    Venta de energía eléctrica de empresas generadoras y distribuidoras por nivel de tensión  (GWh)</t>
  </si>
  <si>
    <t>5.3.5.4.1.   Empresas generadoras</t>
  </si>
  <si>
    <t/>
  </si>
  <si>
    <t>5.3.5.4.2.     Empresa  distribuidoras</t>
  </si>
  <si>
    <t>5.3.5.4.3.    Total generadoras y distribuidoras</t>
  </si>
  <si>
    <t xml:space="preserve">5.3.5.5.      Venta mensual de energía eléctrica a cliente final  -  por nivel de tensión </t>
  </si>
  <si>
    <t>5.3.5.5.1.   Empresas generadoras al mercado libre (GWh)</t>
  </si>
  <si>
    <t>Tensión</t>
  </si>
  <si>
    <t>Septiembre</t>
  </si>
  <si>
    <t>Total Empresa</t>
  </si>
  <si>
    <t>Total mensual por niveles de tensión</t>
  </si>
  <si>
    <t>STATKRAFT</t>
  </si>
  <si>
    <t>5.3.5.5.2.   Empresas distribuidoras al mercado libre (GWh)</t>
  </si>
  <si>
    <t>Electro Dunas S.A.A.</t>
  </si>
  <si>
    <t>Total mensual por nivel de tensión</t>
  </si>
  <si>
    <t>5.3.5.5.3.   Empresas distribuidoras al mercado regulado (GWh)</t>
  </si>
  <si>
    <t>Total mensual por  nivel de tensión</t>
  </si>
  <si>
    <t>5.4.1 Facturación de energía eléctrica a cliente final a nivel nacional (miles  US $)</t>
  </si>
  <si>
    <t>a.- Según el tipo de mercado y empresa</t>
  </si>
  <si>
    <t>Tipo de Mercado</t>
  </si>
  <si>
    <t>b.- Según sistema y empresa</t>
  </si>
  <si>
    <t>Por sistema</t>
  </si>
  <si>
    <t>c.- Según nivel de tensión y empresa</t>
  </si>
  <si>
    <t>5.4.2.     Facturación total mensual de energía eléctrica a cliente final por tipo de mercado y nivel de tensión (Miles  US $)</t>
  </si>
  <si>
    <t>5.4.2.1.  Empresas distribuidoras</t>
  </si>
  <si>
    <t>Total mercado libre</t>
  </si>
  <si>
    <t>Total mercado regulado</t>
  </si>
  <si>
    <t>5.4.2.2.   Empresas generadoras</t>
  </si>
  <si>
    <t>5.4.2.3.   Empresas distribuidoras y generadoras (Miles  US $)</t>
  </si>
  <si>
    <t>Total mercado</t>
  </si>
  <si>
    <t>libre</t>
  </si>
  <si>
    <t>regulado</t>
  </si>
  <si>
    <t>LIBRE</t>
  </si>
  <si>
    <t>REGULADO</t>
  </si>
  <si>
    <t xml:space="preserve">5.4.3.   Facturación mensual de energía eléctrica a cliente final por sector </t>
  </si>
  <si>
    <t>económico (Miles US $)</t>
  </si>
  <si>
    <t>Alumbrado. Público</t>
  </si>
  <si>
    <t>5.5.1.     Precio medio mensual por nivel de tensión (Cent US $/ kWh)</t>
  </si>
  <si>
    <t>5.5.1.1.  Empresas distribuidoras</t>
  </si>
  <si>
    <t>5.5.1.2.   Empresas generadoras</t>
  </si>
  <si>
    <t>Generadora</t>
  </si>
  <si>
    <t>Distribuidora</t>
  </si>
  <si>
    <t>5.5.1.3.   Empresas distribuidoras y generadoras (Cent.  US $/ kWh))</t>
  </si>
  <si>
    <t>Nombre de la Empresa</t>
  </si>
  <si>
    <t>Tipos de Tarifa ( Cent. US$/kWh)</t>
  </si>
  <si>
    <t>MAT2</t>
  </si>
  <si>
    <t>AT2</t>
  </si>
  <si>
    <t>MT2</t>
  </si>
  <si>
    <t>MT3</t>
  </si>
  <si>
    <t>MT4</t>
  </si>
  <si>
    <t>BT2</t>
  </si>
  <si>
    <t>BT3</t>
  </si>
  <si>
    <t>BT4</t>
  </si>
  <si>
    <t>BT5A</t>
  </si>
  <si>
    <t>BT5BNR</t>
  </si>
  <si>
    <t>BT5BR</t>
  </si>
  <si>
    <t>BT5DNR</t>
  </si>
  <si>
    <t>BT5DR</t>
  </si>
  <si>
    <t>BT5ENR</t>
  </si>
  <si>
    <t>BT5ER</t>
  </si>
  <si>
    <t>BT6R</t>
  </si>
  <si>
    <t>BT7NR</t>
  </si>
  <si>
    <t>BT7R</t>
  </si>
  <si>
    <t>BT8R</t>
  </si>
  <si>
    <t>Precio Medio Distribuidoras</t>
  </si>
  <si>
    <t>5.5.3.   Precio medio mensual de energía eléctrica en el mercado regulado</t>
  </si>
  <si>
    <t>5.5.3.1.  Precio medio mensual  de tarifas en media tensión  (cent US $/kWh)</t>
  </si>
  <si>
    <t>Opción Tarifaria</t>
  </si>
  <si>
    <t>Precio Medio Anual</t>
  </si>
  <si>
    <t>Precio medio mensual por tarifa</t>
  </si>
  <si>
    <t>5.5.3.2.  Precio medio mensual  de tarifas en baja tensión  (cent US $ / kWh )</t>
  </si>
  <si>
    <t>Sociedad Electrica del Sur Oeste S.A.</t>
  </si>
  <si>
    <t>Total :Precio medio mensual en distribución</t>
  </si>
  <si>
    <t>Consorcio Eléctrico de Villacuri S.A.C.</t>
  </si>
  <si>
    <t>Enel Distribución Perú S.A.A.</t>
  </si>
  <si>
    <t>ENEDIS</t>
  </si>
  <si>
    <t>EGEPSA</t>
  </si>
  <si>
    <t>Enel Generación Perú S.A.A.</t>
  </si>
  <si>
    <t>Enel Generación Piura S.A.</t>
  </si>
  <si>
    <t>Fénix Power Perú S.A.</t>
  </si>
  <si>
    <t>SDF Energía S.A.C.</t>
  </si>
  <si>
    <t>Termoselva S.R.L.</t>
  </si>
  <si>
    <t>NIVEL DE TENSIÓN</t>
  </si>
  <si>
    <t>Alumbrado Publico</t>
  </si>
  <si>
    <t>ENGIE</t>
  </si>
  <si>
    <t>ELECTROPERÚ</t>
  </si>
  <si>
    <t>ELECTROPERU</t>
  </si>
  <si>
    <t>TERMOCHILCA</t>
  </si>
  <si>
    <t>BT5C</t>
  </si>
  <si>
    <t>UCAYALI</t>
  </si>
  <si>
    <t>Precio Medio en  MT</t>
  </si>
  <si>
    <t>PRECIO MEDIO MENSUAL POR TARIFA - BT</t>
  </si>
  <si>
    <t>Cubos OLAP</t>
  </si>
  <si>
    <t xml:space="preserve">FMES: </t>
  </si>
  <si>
    <t>12</t>
  </si>
  <si>
    <t xml:space="preserve">INTERCONEXION SISTEMA ELEC: </t>
  </si>
  <si>
    <t>TIPO DE EMPRESA</t>
  </si>
  <si>
    <t>Suma</t>
  </si>
  <si>
    <t>MERCADO</t>
  </si>
  <si>
    <t>TENSION</t>
  </si>
  <si>
    <t>D</t>
  </si>
  <si>
    <t>Egepsa S.A.</t>
  </si>
  <si>
    <t>Empresa de Distribución y Comercialización de Electricidad San Ramon S.A.</t>
  </si>
  <si>
    <t>Empresa de Interés Local Hidroeléctrica S.A. de Chacas</t>
  </si>
  <si>
    <t>Hidrandina S.A.</t>
  </si>
  <si>
    <t>Luz del Sur S.A.</t>
  </si>
  <si>
    <t>Proyecto Especial Chavimochic</t>
  </si>
  <si>
    <t>G</t>
  </si>
  <si>
    <t>Electroperú S.A.</t>
  </si>
  <si>
    <t>Empresa de Generación Eléctrica del Sur S.A.</t>
  </si>
  <si>
    <t>Termochilca S.A.</t>
  </si>
  <si>
    <t xml:space="preserve">TENSION: </t>
  </si>
  <si>
    <t xml:space="preserve">NOMBRE DE EMPRESA: </t>
  </si>
  <si>
    <t>TOTAL ENERGÍA GWh</t>
  </si>
  <si>
    <t>5.3.  VENTA DE ENERGÍA ELÉCTRICA</t>
  </si>
  <si>
    <t xml:space="preserve">MERCADO: </t>
  </si>
  <si>
    <t>INTERCONEXION SISTEMA ELEC</t>
  </si>
  <si>
    <t>AISLADO</t>
  </si>
  <si>
    <t>5.3.4.   Venta de energía eléctrica por empresa (GWh)</t>
  </si>
  <si>
    <t>FMES</t>
  </si>
  <si>
    <t xml:space="preserve">TIPO DE EMPRESA: </t>
  </si>
  <si>
    <t>CIIU 1</t>
  </si>
  <si>
    <t>ALUMBRADO PÚBLICO</t>
  </si>
  <si>
    <t>COMERCIAL</t>
  </si>
  <si>
    <t>INDUSTRIAL</t>
  </si>
  <si>
    <t>RESIDENCIAL</t>
  </si>
  <si>
    <t>5.4    FACTURACIÓN DE ENERGÍA ELÉCTRICA A CLIENTE FINAL</t>
  </si>
  <si>
    <t>BT5B-NR</t>
  </si>
  <si>
    <t>BT5B-R</t>
  </si>
  <si>
    <t>BT7-NR</t>
  </si>
  <si>
    <t>BT7-R</t>
  </si>
  <si>
    <t>En el periodo se registró la operación de 23 empresas de distribución que venden energía al mercado eléctrico.</t>
  </si>
  <si>
    <t>ENDIS</t>
  </si>
  <si>
    <t>ETOSA</t>
  </si>
  <si>
    <t>EMSEUSA</t>
  </si>
  <si>
    <t>EMSEUSAC</t>
  </si>
  <si>
    <t>COELVISAC</t>
  </si>
  <si>
    <t>PANGOA</t>
  </si>
  <si>
    <t>EILICHA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</si>
  <si>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Las cifras totales mostradas en el presente capítulo corresponden a la empresas que informan al MINEM</t>
    </r>
  </si>
  <si>
    <t>ENEL DISTRIBUCION</t>
  </si>
  <si>
    <t>ENEL GENERACION</t>
  </si>
  <si>
    <t>HIDRANDINA</t>
  </si>
  <si>
    <t>N° DE USUARIOS</t>
  </si>
  <si>
    <t>Huaura Power Group S.A.</t>
  </si>
  <si>
    <t>Inland Energy S.A.C.</t>
  </si>
  <si>
    <t>Orazul Energy Perú S.A.</t>
  </si>
  <si>
    <t xml:space="preserve">CIIU 1: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</si>
  <si>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</si>
  <si>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</si>
  <si>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</si>
  <si>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</si>
  <si>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</si>
  <si>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</si>
  <si>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</si>
  <si>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</si>
  <si>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</si>
  <si>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</si>
  <si>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</si>
  <si>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NOMBRE DE EMPRESA</t>
  </si>
  <si>
    <t>5.5.2    Precio medio de energía eléctrica por tipo de tarifa (Cent. US$/kWh)</t>
  </si>
  <si>
    <t>BT5-A</t>
  </si>
  <si>
    <t>BT5-C</t>
  </si>
  <si>
    <t>BT5D-NR</t>
  </si>
  <si>
    <t>BT5D-R</t>
  </si>
  <si>
    <t>BT5E-NR</t>
  </si>
  <si>
    <t>BT5E-R</t>
  </si>
  <si>
    <t>BT6</t>
  </si>
  <si>
    <t>BT8-R</t>
  </si>
  <si>
    <r>
      <t xml:space="preserve">Total </t>
    </r>
    <r>
      <rPr>
        <sz val="10"/>
        <rFont val="Arial"/>
        <family val="2"/>
      </rPr>
      <t xml:space="preserve">: </t>
    </r>
    <r>
      <rPr>
        <b/>
        <sz val="10"/>
        <rFont val="Arial"/>
        <family val="2"/>
      </rPr>
      <t xml:space="preserve">   Precio medio mensual de distribución en MT</t>
    </r>
  </si>
  <si>
    <t>Precio Medio en  BT</t>
  </si>
  <si>
    <t>5.1.   EMPRESAS DISTRIBUIDORAS DE ENERGÍA ELÉCTRICA</t>
  </si>
  <si>
    <t>CELEPSA</t>
  </si>
  <si>
    <t>INLAND</t>
  </si>
  <si>
    <t>SHOUGESA</t>
  </si>
  <si>
    <t>ELPU</t>
  </si>
  <si>
    <t>|</t>
  </si>
  <si>
    <t>Empresa de Distribución y Comercialización de Electricidad San Ramón S.A.</t>
  </si>
  <si>
    <t>CLIENTES FINALES A DICIEMBRE 2020</t>
  </si>
  <si>
    <t>Agroaurora S.A.C.</t>
  </si>
  <si>
    <t>Agroindustrias San Jacinto S.A.A.</t>
  </si>
  <si>
    <t>Atria Energía S.A.C.</t>
  </si>
  <si>
    <t>Compañía Eléctrica El Platanal S.A.</t>
  </si>
  <si>
    <t>Compañía Hidroeléctrica Tingo S.A.</t>
  </si>
  <si>
    <t>Empresa de Generación Eléctrica de Arequipa S.A.</t>
  </si>
  <si>
    <t>Empresa de Generación Eléctrica Machupicchu S.A.</t>
  </si>
  <si>
    <t>Engie Energía Perú S.A.</t>
  </si>
  <si>
    <t>LUZ DE SUR</t>
  </si>
  <si>
    <t>ENEL GENERACIÓN</t>
  </si>
  <si>
    <t>ATRIA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</si>
</sst>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###0"/>
    <numFmt numFmtId="167" formatCode="\-"/>
    <numFmt numFmtId="168" formatCode="0.0%"/>
    <numFmt numFmtId="169" formatCode="#,##0.000"/>
    <numFmt numFmtId="170" formatCode="#,##0.000000000000000"/>
    <numFmt numFmtId="171" formatCode="#,##0.00000"/>
    <numFmt numFmtId="172" formatCode="#,##0.0"/>
    <numFmt numFmtId="173" formatCode="0.0"/>
    <numFmt numFmtId="174" formatCode="#\ ###\ ###\ ##0.0"/>
    <numFmt numFmtId="175" formatCode="#####\ ###\ ###\ ##0.0"/>
    <numFmt numFmtId="176" formatCode="_(* #,##0_);_(* \(#,##0\);_(* &quot;-&quot;??_);_(@_)"/>
    <numFmt numFmtId="177" formatCode="#,###.000"/>
    <numFmt numFmtId="178" formatCode="0.000"/>
    <numFmt numFmtId="179" formatCode="###0.00"/>
    <numFmt numFmtId="180" formatCode="###\ ###\ ##0.0"/>
    <numFmt numFmtId="181" formatCode="###0.000"/>
    <numFmt numFmtId="182" formatCode="####.000"/>
    <numFmt numFmtId="183" formatCode="####\ ###\ ###\ ##0.0"/>
    <numFmt numFmtId="184" formatCode="\ ###\ ###\ ###\ ##0.0"/>
    <numFmt numFmtId="185" formatCode="#,##0.0000000000"/>
    <numFmt numFmtId="186" formatCode="####\ ###\ ##0.0"/>
    <numFmt numFmtId="187" formatCode="_-* #,##0.0_-;\-* #,##0.0_-;_-* &quot;-&quot;??_-;_-@_-"/>
    <numFmt numFmtId="188" formatCode="\(0\)"/>
    <numFmt numFmtId="189" formatCode="#\ ###\ ##0"/>
    <numFmt numFmtId="190" formatCode="#\ ##0"/>
    <numFmt numFmtId="191" formatCode="#\ ###\ ##0.00"/>
    <numFmt numFmtId="192" formatCode="#\ ##0.00"/>
    <numFmt numFmtId="193" formatCode="#########\ ###\ ###\ ##0.0"/>
    <numFmt numFmtId="194" formatCode="_(* #,##0.000000_);_(* \(#,##0.000000\);_(* &quot;-&quot;??_);_(@_)"/>
    <numFmt numFmtId="195" formatCode="\ #\ ###\ ##0.00"/>
    <numFmt numFmtId="196" formatCode="##\ ###\ ##0.00"/>
    <numFmt numFmtId="197" formatCode="_-* #,##0_-;\-* #,##0_-;_-* &quot;-&quot;??_-;_-@_-"/>
    <numFmt numFmtId="198" formatCode="0.00000000"/>
  </numFmts>
  <fonts count="8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b/>
      <sz val="16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9"/>
      <color indexed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9"/>
      <color indexed="8"/>
      <name val="Arial"/>
      <family val="2"/>
    </font>
    <font>
      <b/>
      <i/>
      <sz val="9"/>
      <name val="Arial"/>
      <family val="2"/>
    </font>
    <font>
      <sz val="10"/>
      <color indexed="64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6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0"/>
      <color indexed="8"/>
      <name val="Arial"/>
      <family val="2"/>
    </font>
    <font>
      <b/>
      <sz val="15"/>
      <color indexed="8"/>
      <name val="Arial"/>
      <family val="2"/>
    </font>
    <font>
      <sz val="15"/>
      <color indexed="8"/>
      <name val="Arial"/>
      <family val="2"/>
    </font>
    <font>
      <b/>
      <sz val="10.5"/>
      <name val="Arial"/>
      <family val="2"/>
    </font>
    <font>
      <b/>
      <sz val="10.5"/>
      <color indexed="8"/>
      <name val="Arial"/>
      <family val="2"/>
    </font>
    <font>
      <b/>
      <sz val="13"/>
      <name val="Arial"/>
      <family val="2"/>
    </font>
    <font>
      <sz val="7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0"/>
      <color indexed="57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8"/>
      <color indexed="63"/>
      <name val="Cambria"/>
      <family val="2"/>
    </font>
    <font>
      <b/>
      <sz val="15"/>
      <color indexed="63"/>
      <name val="Calibri"/>
      <family val="2"/>
    </font>
    <font>
      <b/>
      <sz val="11"/>
      <color indexed="8"/>
      <name val="Arial"/>
      <family val="2"/>
    </font>
    <font>
      <vertAlign val="superscript"/>
      <sz val="11"/>
      <name val="Arial"/>
      <family val="2"/>
    </font>
    <font>
      <b/>
      <i/>
      <sz val="11"/>
      <name val="Arial"/>
      <family val="2"/>
    </font>
    <font>
      <sz val="14"/>
      <name val="Arial"/>
      <family val="2"/>
    </font>
    <font>
      <sz val="10"/>
      <color indexed="55"/>
      <name val="Arial"/>
      <family val="2"/>
    </font>
    <font>
      <sz val="11"/>
      <color indexed="55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54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3"/>
      <color indexed="6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9F9F9F"/>
      <name val="Arial"/>
      <family val="2"/>
    </font>
    <font>
      <b/>
      <sz val="11"/>
      <color rgb="FF9F9F9F"/>
      <name val="Arial Bold"/>
    </font>
    <font>
      <sz val="9"/>
      <color rgb="FF9F9F9F"/>
      <name val="Arial"/>
      <family val="2"/>
    </font>
    <font>
      <b/>
      <sz val="14"/>
      <color rgb="FF9F9F9F"/>
      <name val="Arial"/>
      <family val="2"/>
    </font>
    <font>
      <b/>
      <sz val="10"/>
      <color rgb="FF9F9F9F"/>
      <name val="Arial"/>
      <family val="2"/>
    </font>
    <font>
      <b/>
      <sz val="12"/>
      <color rgb="FF9F9F9F"/>
      <name val="Arial"/>
      <family val="2"/>
    </font>
    <font>
      <b/>
      <sz val="9"/>
      <color rgb="FF9F9F9F"/>
      <name val="Arial"/>
      <family val="2"/>
    </font>
    <font>
      <sz val="11"/>
      <color rgb="FF9F9F9F"/>
      <name val="Arial"/>
      <family val="2"/>
    </font>
    <font>
      <sz val="11"/>
      <color rgb="FF9F9F9F"/>
      <name val="Calibri"/>
      <family val="2"/>
    </font>
    <font>
      <sz val="8"/>
      <color rgb="FF9F9F9F"/>
      <name val="Arial"/>
      <family val="2"/>
    </font>
    <font>
      <b/>
      <sz val="11"/>
      <color rgb="FF9F9F9F"/>
      <name val="Arial"/>
      <family val="2"/>
    </font>
    <font>
      <sz val="11"/>
      <color rgb="FF9F9F9F"/>
      <name val="Calibri"/>
      <family val="2"/>
      <scheme val="minor"/>
    </font>
    <font>
      <b/>
      <i/>
      <u/>
      <sz val="10"/>
      <color rgb="FF9F9F9F"/>
      <name val="Arial"/>
      <family val="2"/>
    </font>
    <font>
      <b/>
      <u/>
      <sz val="11"/>
      <color rgb="FF9F9F9F"/>
      <name val="Arial"/>
      <family val="2"/>
    </font>
    <font>
      <sz val="10"/>
      <name val="Arial"/>
      <family val="2"/>
    </font>
    <font>
      <sz val="9"/>
      <color rgb="FF264A60"/>
      <name val="Arial"/>
      <family val="2"/>
    </font>
    <font>
      <sz val="9"/>
      <color rgb="FF010205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1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E0E0E0"/>
      </patternFill>
    </fill>
  </fills>
  <borders count="400">
    <border>
      <left/>
      <right/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8"/>
      </left>
      <right/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8"/>
      </left>
      <right style="medium">
        <color indexed="8"/>
      </right>
      <top style="medium">
        <color indexed="64"/>
      </top>
      <bottom/>
      <diagonal/>
    </border>
    <border>
      <left style="double">
        <color indexed="8"/>
      </left>
      <right style="medium">
        <color indexed="8"/>
      </right>
      <top/>
      <bottom/>
      <diagonal/>
    </border>
    <border>
      <left style="double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5"/>
      </right>
      <top style="medium">
        <color indexed="64"/>
      </top>
      <bottom style="medium">
        <color indexed="64"/>
      </bottom>
      <diagonal/>
    </border>
    <border>
      <left style="thin">
        <color indexed="65"/>
      </left>
      <right style="thin">
        <color indexed="8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23"/>
      </bottom>
      <diagonal/>
    </border>
    <border>
      <left style="thin">
        <color indexed="64"/>
      </left>
      <right/>
      <top style="medium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23"/>
      </bottom>
      <diagonal/>
    </border>
    <border>
      <left style="medium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23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medium">
        <color indexed="64"/>
      </left>
      <right/>
      <top style="hair">
        <color indexed="23"/>
      </top>
      <bottom/>
      <diagonal/>
    </border>
    <border>
      <left style="thin">
        <color indexed="64"/>
      </left>
      <right/>
      <top style="hair">
        <color indexed="23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23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23"/>
      </bottom>
      <diagonal/>
    </border>
    <border>
      <left style="thin">
        <color indexed="64"/>
      </left>
      <right/>
      <top style="thin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3"/>
      </bottom>
      <diagonal/>
    </border>
    <border>
      <left style="double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double">
        <color indexed="64"/>
      </right>
      <top style="hair">
        <color indexed="23"/>
      </top>
      <bottom style="hair">
        <color indexed="23"/>
      </bottom>
      <diagonal/>
    </border>
    <border>
      <left/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double">
        <color indexed="64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/>
      <right style="thin">
        <color indexed="64"/>
      </right>
      <top style="hair">
        <color indexed="23"/>
      </top>
      <bottom/>
      <diagonal/>
    </border>
    <border>
      <left style="thin">
        <color indexed="64"/>
      </left>
      <right style="thin">
        <color indexed="64"/>
      </right>
      <top style="hair">
        <color indexed="23"/>
      </top>
      <bottom/>
      <diagonal/>
    </border>
    <border>
      <left style="double">
        <color indexed="64"/>
      </left>
      <right/>
      <top style="hair">
        <color indexed="23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/>
      <right style="hair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8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8"/>
      </right>
      <top/>
      <bottom/>
      <diagonal/>
    </border>
    <border>
      <left style="thin">
        <color indexed="64"/>
      </left>
      <right style="double">
        <color indexed="8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8"/>
      </left>
      <right/>
      <top style="double">
        <color indexed="1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18"/>
      </top>
      <bottom style="medium">
        <color indexed="64"/>
      </bottom>
      <diagonal/>
    </border>
    <border>
      <left/>
      <right style="double">
        <color indexed="64"/>
      </right>
      <top style="double">
        <color indexed="1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hair">
        <color indexed="18"/>
      </right>
      <top style="double">
        <color indexed="64"/>
      </top>
      <bottom style="medium">
        <color indexed="64"/>
      </bottom>
      <diagonal/>
    </border>
    <border>
      <left style="hair">
        <color indexed="18"/>
      </left>
      <right style="hair">
        <color indexed="18"/>
      </right>
      <top style="double">
        <color indexed="64"/>
      </top>
      <bottom style="medium">
        <color indexed="64"/>
      </bottom>
      <diagonal/>
    </border>
    <border>
      <left style="hair">
        <color indexed="18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hair">
        <color indexed="64"/>
      </right>
      <top/>
      <bottom/>
      <diagonal/>
    </border>
    <border>
      <left style="double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double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double">
        <color indexed="64"/>
      </top>
      <bottom style="medium">
        <color indexed="64"/>
      </bottom>
      <diagonal/>
    </border>
    <border>
      <left style="hair">
        <color indexed="8"/>
      </left>
      <right/>
      <top style="double">
        <color indexed="64"/>
      </top>
      <bottom style="medium">
        <color indexed="64"/>
      </bottom>
      <diagonal/>
    </border>
    <border>
      <left/>
      <right style="hair">
        <color indexed="8"/>
      </right>
      <top style="double">
        <color indexed="64"/>
      </top>
      <bottom style="medium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64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medium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5"/>
      </right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rgb="FF152935"/>
      </top>
      <bottom/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/>
      <diagonal/>
    </border>
    <border>
      <left/>
      <right style="thin">
        <color rgb="FFE0E0E0"/>
      </right>
      <top style="thin">
        <color rgb="FFAEAEAE"/>
      </top>
      <bottom/>
      <diagonal/>
    </border>
    <border>
      <left style="thin">
        <color rgb="FFE0E0E0"/>
      </left>
      <right style="thin">
        <color rgb="FFE0E0E0"/>
      </right>
      <top style="thin">
        <color rgb="FFAEAEAE"/>
      </top>
      <bottom/>
      <diagonal/>
    </border>
    <border>
      <left style="thin">
        <color rgb="FFE0E0E0"/>
      </left>
      <right/>
      <top style="thin">
        <color rgb="FFAEAEAE"/>
      </top>
      <bottom/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/>
      <top style="thin">
        <color rgb="FFAEAEAE"/>
      </top>
      <bottom style="thin">
        <color rgb="FF152935"/>
      </bottom>
      <diagonal/>
    </border>
    <border>
      <left/>
      <right/>
      <top/>
      <bottom style="thin">
        <color rgb="FF152935"/>
      </bottom>
      <diagonal/>
    </border>
    <border>
      <left/>
      <right/>
      <top/>
      <bottom style="thin">
        <color rgb="FFAEAEAE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2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23"/>
      </bottom>
      <diagonal/>
    </border>
    <border>
      <left style="medium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medium">
        <color indexed="64"/>
      </right>
      <top style="hair">
        <color indexed="23"/>
      </top>
      <bottom/>
      <diagonal/>
    </border>
    <border>
      <left style="medium">
        <color indexed="64"/>
      </left>
      <right style="thin">
        <color indexed="64"/>
      </right>
      <top style="hair">
        <color indexed="23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3"/>
      </top>
      <bottom style="medium">
        <color indexed="64"/>
      </bottom>
      <diagonal/>
    </border>
  </borders>
  <cellStyleXfs count="1651">
    <xf numFmtId="0" fontId="0" fillId="0" borderId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6" fillId="9" borderId="370" applyNumberFormat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57" fillId="0" borderId="371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8" fillId="22" borderId="370" applyNumberFormat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1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25" borderId="1" applyNumberFormat="0" applyFont="0" applyAlignment="0" applyProtection="0"/>
    <xf numFmtId="0" fontId="38" fillId="25" borderId="1" applyNumberFormat="0" applyFont="0" applyAlignment="0" applyProtection="0"/>
    <xf numFmtId="0" fontId="8" fillId="25" borderId="1" applyNumberFormat="0" applyFont="0" applyAlignment="0" applyProtection="0"/>
    <xf numFmtId="0" fontId="8" fillId="25" borderId="1" applyNumberFormat="0" applyFont="0" applyAlignment="0" applyProtection="0"/>
    <xf numFmtId="0" fontId="38" fillId="25" borderId="1" applyNumberFormat="0" applyFont="0" applyAlignment="0" applyProtection="0"/>
    <xf numFmtId="0" fontId="38" fillId="25" borderId="1" applyNumberFormat="0" applyFont="0" applyAlignment="0" applyProtection="0"/>
    <xf numFmtId="0" fontId="8" fillId="25" borderId="1" applyNumberFormat="0" applyFont="0" applyAlignment="0" applyProtection="0"/>
    <xf numFmtId="0" fontId="8" fillId="25" borderId="1" applyNumberFormat="0" applyFont="0" applyAlignment="0" applyProtection="0"/>
    <xf numFmtId="0" fontId="38" fillId="25" borderId="1" applyNumberFormat="0" applyFont="0" applyAlignment="0" applyProtection="0"/>
    <xf numFmtId="0" fontId="8" fillId="25" borderId="1" applyNumberFormat="0" applyFont="0" applyAlignment="0" applyProtection="0"/>
    <xf numFmtId="0" fontId="38" fillId="25" borderId="1" applyNumberFormat="0" applyFont="0" applyAlignment="0" applyProtection="0"/>
    <xf numFmtId="0" fontId="8" fillId="25" borderId="1" applyNumberFormat="0" applyFont="0" applyAlignment="0" applyProtection="0"/>
    <xf numFmtId="0" fontId="38" fillId="25" borderId="1" applyNumberFormat="0" applyFont="0" applyAlignment="0" applyProtection="0"/>
    <xf numFmtId="0" fontId="8" fillId="25" borderId="1" applyNumberFormat="0" applyFont="0" applyAlignment="0" applyProtection="0"/>
    <xf numFmtId="0" fontId="38" fillId="25" borderId="1" applyNumberFormat="0" applyFont="0" applyAlignment="0" applyProtection="0"/>
    <xf numFmtId="0" fontId="8" fillId="25" borderId="1" applyNumberFormat="0" applyFont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4" fillId="9" borderId="2" applyNumberFormat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6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61" fillId="0" borderId="372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164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13">
    <xf numFmtId="0" fontId="0" fillId="0" borderId="0" xfId="0"/>
    <xf numFmtId="0" fontId="0" fillId="0" borderId="0" xfId="0" applyAlignment="1">
      <alignment vertical="center"/>
    </xf>
    <xf numFmtId="0" fontId="0" fillId="11" borderId="0" xfId="0" applyFill="1"/>
    <xf numFmtId="0" fontId="0" fillId="11" borderId="0" xfId="0" applyFill="1" applyAlignment="1">
      <alignment vertical="center"/>
    </xf>
    <xf numFmtId="0" fontId="3" fillId="11" borderId="0" xfId="0" applyFont="1" applyFill="1"/>
    <xf numFmtId="0" fontId="6" fillId="11" borderId="0" xfId="0" applyFont="1" applyFill="1"/>
    <xf numFmtId="0" fontId="4" fillId="11" borderId="0" xfId="0" applyFont="1" applyFill="1" applyBorder="1" applyAlignment="1">
      <alignment horizontal="center"/>
    </xf>
    <xf numFmtId="0" fontId="4" fillId="11" borderId="0" xfId="0" applyFont="1" applyFill="1" applyBorder="1"/>
    <xf numFmtId="0" fontId="0" fillId="0" borderId="0" xfId="0" applyFill="1"/>
    <xf numFmtId="0" fontId="0" fillId="0" borderId="0" xfId="0" applyBorder="1"/>
    <xf numFmtId="0" fontId="4" fillId="11" borderId="0" xfId="0" applyFont="1" applyFill="1"/>
    <xf numFmtId="0" fontId="12" fillId="11" borderId="0" xfId="0" applyFont="1" applyFill="1"/>
    <xf numFmtId="0" fontId="4" fillId="11" borderId="0" xfId="0" applyFont="1" applyFill="1" applyBorder="1" applyAlignment="1">
      <alignment vertical="center"/>
    </xf>
    <xf numFmtId="0" fontId="6" fillId="11" borderId="0" xfId="0" applyFont="1" applyFill="1" applyBorder="1"/>
    <xf numFmtId="0" fontId="6" fillId="11" borderId="0" xfId="0" applyFont="1" applyFill="1" applyBorder="1" applyAlignment="1">
      <alignment horizontal="center"/>
    </xf>
    <xf numFmtId="0" fontId="0" fillId="0" borderId="0" xfId="0" applyFill="1" applyBorder="1"/>
    <xf numFmtId="0" fontId="13" fillId="11" borderId="0" xfId="0" applyFont="1" applyFill="1" applyBorder="1"/>
    <xf numFmtId="3" fontId="0" fillId="11" borderId="0" xfId="0" applyNumberFormat="1" applyFill="1"/>
    <xf numFmtId="0" fontId="3" fillId="11" borderId="0" xfId="0" applyFont="1" applyFill="1" applyBorder="1" applyAlignment="1">
      <alignment horizontal="left"/>
    </xf>
    <xf numFmtId="3" fontId="0" fillId="0" borderId="0" xfId="0" applyNumberFormat="1" applyFill="1" applyBorder="1"/>
    <xf numFmtId="0" fontId="0" fillId="11" borderId="0" xfId="0" applyFill="1" applyBorder="1"/>
    <xf numFmtId="3" fontId="0" fillId="11" borderId="0" xfId="0" applyNumberFormat="1" applyFill="1" applyBorder="1"/>
    <xf numFmtId="0" fontId="13" fillId="11" borderId="0" xfId="0" applyFont="1" applyFill="1"/>
    <xf numFmtId="3" fontId="0" fillId="11" borderId="6" xfId="0" applyNumberFormat="1" applyFill="1" applyBorder="1" applyAlignment="1">
      <alignment horizontal="right" indent="1"/>
    </xf>
    <xf numFmtId="0" fontId="0" fillId="11" borderId="7" xfId="0" applyFill="1" applyBorder="1"/>
    <xf numFmtId="0" fontId="0" fillId="11" borderId="8" xfId="0" applyFill="1" applyBorder="1"/>
    <xf numFmtId="0" fontId="0" fillId="11" borderId="9" xfId="0" applyFill="1" applyBorder="1"/>
    <xf numFmtId="169" fontId="0" fillId="11" borderId="0" xfId="0" applyNumberFormat="1" applyFill="1" applyBorder="1"/>
    <xf numFmtId="3" fontId="0" fillId="0" borderId="0" xfId="0" applyNumberFormat="1" applyFill="1"/>
    <xf numFmtId="0" fontId="8" fillId="11" borderId="0" xfId="1461" applyFill="1" applyBorder="1"/>
    <xf numFmtId="2" fontId="0" fillId="11" borderId="0" xfId="0" applyNumberFormat="1" applyFill="1"/>
    <xf numFmtId="2" fontId="0" fillId="0" borderId="0" xfId="0" applyNumberFormat="1" applyFill="1"/>
    <xf numFmtId="0" fontId="0" fillId="11" borderId="0" xfId="0" applyFill="1" applyAlignment="1">
      <alignment horizontal="centerContinuous"/>
    </xf>
    <xf numFmtId="0" fontId="0" fillId="11" borderId="7" xfId="0" applyFill="1" applyBorder="1" applyAlignment="1">
      <alignment horizontal="center"/>
    </xf>
    <xf numFmtId="172" fontId="0" fillId="11" borderId="0" xfId="0" applyNumberFormat="1" applyFill="1"/>
    <xf numFmtId="165" fontId="0" fillId="11" borderId="0" xfId="0" applyNumberFormat="1" applyFill="1"/>
    <xf numFmtId="4" fontId="0" fillId="11" borderId="0" xfId="0" applyNumberFormat="1" applyFill="1"/>
    <xf numFmtId="0" fontId="23" fillId="11" borderId="0" xfId="0" applyFont="1" applyFill="1"/>
    <xf numFmtId="0" fontId="15" fillId="11" borderId="0" xfId="0" applyFont="1" applyFill="1" applyAlignment="1">
      <alignment horizontal="left"/>
    </xf>
    <xf numFmtId="0" fontId="4" fillId="11" borderId="10" xfId="0" applyFont="1" applyFill="1" applyBorder="1" applyAlignment="1"/>
    <xf numFmtId="0" fontId="4" fillId="11" borderId="11" xfId="0" applyFont="1" applyFill="1" applyBorder="1" applyAlignment="1"/>
    <xf numFmtId="0" fontId="40" fillId="11" borderId="0" xfId="0" applyFont="1" applyFill="1"/>
    <xf numFmtId="0" fontId="41" fillId="11" borderId="0" xfId="0" applyFont="1" applyFill="1" applyBorder="1"/>
    <xf numFmtId="0" fontId="0" fillId="11" borderId="0" xfId="0" applyFill="1" applyBorder="1" applyAlignment="1">
      <alignment horizontal="center" vertical="center"/>
    </xf>
    <xf numFmtId="4" fontId="0" fillId="11" borderId="0" xfId="0" applyNumberFormat="1" applyFill="1" applyBorder="1"/>
    <xf numFmtId="4" fontId="4" fillId="11" borderId="0" xfId="0" applyNumberFormat="1" applyFont="1" applyFill="1" applyBorder="1"/>
    <xf numFmtId="0" fontId="15" fillId="11" borderId="0" xfId="0" applyFont="1" applyFill="1" applyBorder="1" applyAlignment="1">
      <alignment horizontal="left"/>
    </xf>
    <xf numFmtId="0" fontId="6" fillId="11" borderId="10" xfId="0" applyFont="1" applyFill="1" applyBorder="1" applyAlignment="1">
      <alignment horizontal="center" vertical="center"/>
    </xf>
    <xf numFmtId="173" fontId="0" fillId="11" borderId="0" xfId="0" applyNumberFormat="1" applyFill="1" applyBorder="1"/>
    <xf numFmtId="173" fontId="0" fillId="11" borderId="0" xfId="0" applyNumberFormat="1" applyFill="1"/>
    <xf numFmtId="0" fontId="4" fillId="0" borderId="0" xfId="0" applyFont="1" applyFill="1" applyBorder="1"/>
    <xf numFmtId="0" fontId="0" fillId="11" borderId="0" xfId="0" applyFill="1" applyBorder="1" applyAlignment="1">
      <alignment horizontal="right"/>
    </xf>
    <xf numFmtId="0" fontId="25" fillId="11" borderId="0" xfId="0" applyFont="1" applyFill="1"/>
    <xf numFmtId="0" fontId="26" fillId="11" borderId="0" xfId="0" applyFont="1" applyFill="1" applyAlignment="1">
      <alignment horizontal="left"/>
    </xf>
    <xf numFmtId="0" fontId="27" fillId="11" borderId="0" xfId="0" applyFont="1" applyFill="1" applyAlignment="1">
      <alignment horizontal="centerContinuous"/>
    </xf>
    <xf numFmtId="0" fontId="27" fillId="11" borderId="0" xfId="0" applyFont="1" applyFill="1" applyAlignment="1">
      <alignment horizontal="left"/>
    </xf>
    <xf numFmtId="180" fontId="0" fillId="11" borderId="0" xfId="0" applyNumberFormat="1" applyFill="1" applyBorder="1"/>
    <xf numFmtId="180" fontId="4" fillId="11" borderId="0" xfId="0" applyNumberFormat="1" applyFont="1" applyFill="1" applyBorder="1"/>
    <xf numFmtId="0" fontId="15" fillId="11" borderId="0" xfId="0" applyFont="1" applyFill="1" applyBorder="1"/>
    <xf numFmtId="171" fontId="4" fillId="11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20" fillId="11" borderId="14" xfId="0" applyFont="1" applyFill="1" applyBorder="1" applyAlignment="1">
      <alignment horizontal="right" vertical="center"/>
    </xf>
    <xf numFmtId="0" fontId="20" fillId="11" borderId="15" xfId="0" applyFont="1" applyFill="1" applyBorder="1" applyAlignment="1">
      <alignment horizontal="right" vertical="center"/>
    </xf>
    <xf numFmtId="4" fontId="31" fillId="11" borderId="16" xfId="1470" applyNumberFormat="1" applyFont="1" applyFill="1" applyBorder="1" applyAlignment="1">
      <alignment horizontal="right" vertical="center"/>
    </xf>
    <xf numFmtId="4" fontId="31" fillId="11" borderId="17" xfId="1470" applyNumberFormat="1" applyFont="1" applyFill="1" applyBorder="1" applyAlignment="1">
      <alignment horizontal="right" vertical="center"/>
    </xf>
    <xf numFmtId="4" fontId="4" fillId="11" borderId="18" xfId="0" applyNumberFormat="1" applyFont="1" applyFill="1" applyBorder="1" applyAlignment="1">
      <alignment vertical="center"/>
    </xf>
    <xf numFmtId="0" fontId="20" fillId="11" borderId="19" xfId="0" applyFont="1" applyFill="1" applyBorder="1" applyAlignment="1">
      <alignment horizontal="right" vertical="center"/>
    </xf>
    <xf numFmtId="4" fontId="4" fillId="11" borderId="20" xfId="0" applyNumberFormat="1" applyFont="1" applyFill="1" applyBorder="1" applyAlignment="1">
      <alignment vertical="center"/>
    </xf>
    <xf numFmtId="4" fontId="31" fillId="11" borderId="21" xfId="1470" applyNumberFormat="1" applyFont="1" applyFill="1" applyBorder="1" applyAlignment="1">
      <alignment horizontal="right" vertical="center"/>
    </xf>
    <xf numFmtId="4" fontId="6" fillId="11" borderId="16" xfId="0" applyNumberFormat="1" applyFont="1" applyFill="1" applyBorder="1" applyAlignment="1">
      <alignment vertical="center"/>
    </xf>
    <xf numFmtId="4" fontId="6" fillId="11" borderId="17" xfId="0" applyNumberFormat="1" applyFont="1" applyFill="1" applyBorder="1" applyAlignment="1">
      <alignment vertical="center"/>
    </xf>
    <xf numFmtId="0" fontId="53" fillId="0" borderId="0" xfId="833"/>
    <xf numFmtId="4" fontId="6" fillId="11" borderId="0" xfId="0" applyNumberFormat="1" applyFont="1" applyFill="1" applyBorder="1" applyAlignment="1">
      <alignment vertical="center"/>
    </xf>
    <xf numFmtId="0" fontId="20" fillId="11" borderId="20" xfId="0" applyFont="1" applyFill="1" applyBorder="1" applyAlignment="1">
      <alignment horizontal="right" vertical="center"/>
    </xf>
    <xf numFmtId="0" fontId="20" fillId="11" borderId="22" xfId="0" applyFont="1" applyFill="1" applyBorder="1" applyAlignment="1">
      <alignment horizontal="right" vertical="center"/>
    </xf>
    <xf numFmtId="4" fontId="4" fillId="11" borderId="23" xfId="0" applyNumberFormat="1" applyFont="1" applyFill="1" applyBorder="1" applyAlignment="1">
      <alignment vertical="center"/>
    </xf>
    <xf numFmtId="4" fontId="4" fillId="11" borderId="24" xfId="0" applyNumberFormat="1" applyFont="1" applyFill="1" applyBorder="1" applyAlignment="1">
      <alignment vertical="center"/>
    </xf>
    <xf numFmtId="4" fontId="15" fillId="11" borderId="25" xfId="0" applyNumberFormat="1" applyFont="1" applyFill="1" applyBorder="1" applyAlignment="1">
      <alignment vertical="center"/>
    </xf>
    <xf numFmtId="0" fontId="20" fillId="11" borderId="12" xfId="0" applyFont="1" applyFill="1" applyBorder="1" applyAlignment="1">
      <alignment horizontal="right" vertical="center"/>
    </xf>
    <xf numFmtId="4" fontId="4" fillId="11" borderId="26" xfId="0" applyNumberFormat="1" applyFont="1" applyFill="1" applyBorder="1" applyAlignment="1">
      <alignment vertical="center"/>
    </xf>
    <xf numFmtId="4" fontId="4" fillId="11" borderId="27" xfId="0" applyNumberFormat="1" applyFont="1" applyFill="1" applyBorder="1" applyAlignment="1">
      <alignment vertical="center"/>
    </xf>
    <xf numFmtId="4" fontId="15" fillId="11" borderId="28" xfId="0" applyNumberFormat="1" applyFont="1" applyFill="1" applyBorder="1" applyAlignment="1">
      <alignment vertical="center"/>
    </xf>
    <xf numFmtId="4" fontId="15" fillId="11" borderId="29" xfId="0" applyNumberFormat="1" applyFont="1" applyFill="1" applyBorder="1" applyAlignment="1">
      <alignment vertical="center"/>
    </xf>
    <xf numFmtId="4" fontId="15" fillId="11" borderId="30" xfId="0" applyNumberFormat="1" applyFont="1" applyFill="1" applyBorder="1" applyAlignment="1">
      <alignment vertical="center"/>
    </xf>
    <xf numFmtId="0" fontId="0" fillId="11" borderId="0" xfId="0" applyFill="1" applyBorder="1" applyAlignment="1">
      <alignment horizontal="center" vertical="center" wrapText="1"/>
    </xf>
    <xf numFmtId="0" fontId="0" fillId="11" borderId="10" xfId="0" applyFill="1" applyBorder="1" applyAlignment="1">
      <alignment horizontal="center" vertical="center"/>
    </xf>
    <xf numFmtId="3" fontId="0" fillId="11" borderId="0" xfId="0" applyNumberFormat="1" applyFill="1" applyBorder="1" applyAlignment="1">
      <alignment horizontal="center" vertical="center" wrapText="1"/>
    </xf>
    <xf numFmtId="4" fontId="6" fillId="11" borderId="31" xfId="0" applyNumberFormat="1" applyFont="1" applyFill="1" applyBorder="1" applyAlignment="1">
      <alignment horizontal="right" vertical="center"/>
    </xf>
    <xf numFmtId="4" fontId="6" fillId="11" borderId="21" xfId="747" applyNumberFormat="1" applyFont="1" applyFill="1" applyBorder="1" applyAlignment="1">
      <alignment vertical="center"/>
    </xf>
    <xf numFmtId="4" fontId="6" fillId="11" borderId="32" xfId="747" applyNumberFormat="1" applyFont="1" applyFill="1" applyBorder="1" applyAlignment="1">
      <alignment vertical="center"/>
    </xf>
    <xf numFmtId="4" fontId="4" fillId="11" borderId="33" xfId="0" applyNumberFormat="1" applyFont="1" applyFill="1" applyBorder="1" applyAlignment="1">
      <alignment vertical="center"/>
    </xf>
    <xf numFmtId="0" fontId="6" fillId="11" borderId="6" xfId="0" applyFont="1" applyFill="1" applyBorder="1"/>
    <xf numFmtId="0" fontId="20" fillId="11" borderId="0" xfId="0" applyFont="1" applyFill="1" applyBorder="1" applyAlignment="1">
      <alignment horizontal="right" vertical="center"/>
    </xf>
    <xf numFmtId="4" fontId="14" fillId="0" borderId="34" xfId="1472" applyNumberFormat="1" applyFont="1" applyBorder="1" applyAlignment="1">
      <alignment horizontal="right" vertical="center"/>
    </xf>
    <xf numFmtId="4" fontId="14" fillId="0" borderId="16" xfId="1472" applyNumberFormat="1" applyFont="1" applyBorder="1" applyAlignment="1">
      <alignment horizontal="right" vertical="center"/>
    </xf>
    <xf numFmtId="4" fontId="14" fillId="0" borderId="35" xfId="1472" applyNumberFormat="1" applyFont="1" applyBorder="1" applyAlignment="1">
      <alignment horizontal="right" vertical="center"/>
    </xf>
    <xf numFmtId="4" fontId="4" fillId="11" borderId="36" xfId="0" applyNumberFormat="1" applyFont="1" applyFill="1" applyBorder="1" applyAlignment="1">
      <alignment vertical="center"/>
    </xf>
    <xf numFmtId="0" fontId="0" fillId="0" borderId="0" xfId="0" applyFill="1" applyAlignment="1">
      <alignment horizontal="center"/>
    </xf>
    <xf numFmtId="4" fontId="6" fillId="11" borderId="34" xfId="0" applyNumberFormat="1" applyFont="1" applyFill="1" applyBorder="1" applyAlignment="1">
      <alignment horizontal="right" vertical="center"/>
    </xf>
    <xf numFmtId="4" fontId="6" fillId="11" borderId="16" xfId="0" applyNumberFormat="1" applyFont="1" applyFill="1" applyBorder="1" applyAlignment="1">
      <alignment horizontal="right" vertical="center"/>
    </xf>
    <xf numFmtId="4" fontId="6" fillId="11" borderId="35" xfId="0" applyNumberFormat="1" applyFont="1" applyFill="1" applyBorder="1" applyAlignment="1">
      <alignment horizontal="right" vertical="center"/>
    </xf>
    <xf numFmtId="180" fontId="0" fillId="0" borderId="0" xfId="0" applyNumberFormat="1" applyFill="1"/>
    <xf numFmtId="0" fontId="20" fillId="11" borderId="37" xfId="0" applyFont="1" applyFill="1" applyBorder="1" applyAlignment="1">
      <alignment horizontal="right" vertical="center"/>
    </xf>
    <xf numFmtId="4" fontId="4" fillId="11" borderId="38" xfId="0" applyNumberFormat="1" applyFont="1" applyFill="1" applyBorder="1" applyAlignment="1" applyProtection="1">
      <alignment horizontal="right" vertical="center"/>
      <protection locked="0"/>
    </xf>
    <xf numFmtId="4" fontId="4" fillId="11" borderId="39" xfId="0" applyNumberFormat="1" applyFont="1" applyFill="1" applyBorder="1" applyAlignment="1" applyProtection="1">
      <alignment horizontal="right" vertical="center"/>
      <protection locked="0"/>
    </xf>
    <xf numFmtId="4" fontId="4" fillId="11" borderId="40" xfId="0" applyNumberFormat="1" applyFont="1" applyFill="1" applyBorder="1" applyAlignment="1" applyProtection="1">
      <alignment horizontal="right" vertical="center"/>
      <protection locked="0"/>
    </xf>
    <xf numFmtId="0" fontId="20" fillId="11" borderId="41" xfId="0" applyFont="1" applyFill="1" applyBorder="1" applyAlignment="1">
      <alignment horizontal="right" vertical="center"/>
    </xf>
    <xf numFmtId="4" fontId="6" fillId="11" borderId="21" xfId="0" applyNumberFormat="1" applyFont="1" applyFill="1" applyBorder="1" applyAlignment="1">
      <alignment horizontal="right" vertical="center"/>
    </xf>
    <xf numFmtId="4" fontId="6" fillId="11" borderId="32" xfId="0" applyNumberFormat="1" applyFont="1" applyFill="1" applyBorder="1" applyAlignment="1">
      <alignment horizontal="right" vertical="center"/>
    </xf>
    <xf numFmtId="0" fontId="0" fillId="11" borderId="6" xfId="0" applyFill="1" applyBorder="1"/>
    <xf numFmtId="0" fontId="22" fillId="11" borderId="41" xfId="0" applyNumberFormat="1" applyFont="1" applyFill="1" applyBorder="1" applyAlignment="1" applyProtection="1">
      <alignment horizontal="right" vertical="center"/>
      <protection locked="0"/>
    </xf>
    <xf numFmtId="0" fontId="22" fillId="11" borderId="0" xfId="0" applyNumberFormat="1" applyFont="1" applyFill="1" applyBorder="1" applyAlignment="1" applyProtection="1">
      <alignment horizontal="right" vertical="center"/>
      <protection locked="0"/>
    </xf>
    <xf numFmtId="4" fontId="14" fillId="11" borderId="34" xfId="1472" applyNumberFormat="1" applyFont="1" applyFill="1" applyBorder="1" applyAlignment="1">
      <alignment horizontal="right" vertical="center"/>
    </xf>
    <xf numFmtId="4" fontId="14" fillId="11" borderId="16" xfId="1472" applyNumberFormat="1" applyFont="1" applyFill="1" applyBorder="1" applyAlignment="1">
      <alignment horizontal="right" vertical="center"/>
    </xf>
    <xf numFmtId="4" fontId="14" fillId="11" borderId="35" xfId="1472" applyNumberFormat="1" applyFont="1" applyFill="1" applyBorder="1" applyAlignment="1">
      <alignment horizontal="right" vertical="center"/>
    </xf>
    <xf numFmtId="4" fontId="6" fillId="11" borderId="35" xfId="0" applyNumberFormat="1" applyFont="1" applyFill="1" applyBorder="1" applyAlignment="1">
      <alignment vertical="center"/>
    </xf>
    <xf numFmtId="4" fontId="14" fillId="11" borderId="34" xfId="1472" applyNumberFormat="1" applyFont="1" applyFill="1" applyBorder="1" applyAlignment="1">
      <alignment horizontal="right" vertical="center" wrapText="1"/>
    </xf>
    <xf numFmtId="4" fontId="14" fillId="11" borderId="16" xfId="1472" applyNumberFormat="1" applyFont="1" applyFill="1" applyBorder="1" applyAlignment="1">
      <alignment horizontal="right" vertical="center" wrapText="1"/>
    </xf>
    <xf numFmtId="4" fontId="6" fillId="11" borderId="34" xfId="0" applyNumberFormat="1" applyFont="1" applyFill="1" applyBorder="1" applyAlignment="1" applyProtection="1">
      <alignment vertical="center"/>
      <protection locked="0"/>
    </xf>
    <xf numFmtId="4" fontId="6" fillId="11" borderId="16" xfId="0" applyNumberFormat="1" applyFont="1" applyFill="1" applyBorder="1" applyAlignment="1" applyProtection="1">
      <alignment vertical="center"/>
      <protection locked="0"/>
    </xf>
    <xf numFmtId="4" fontId="6" fillId="11" borderId="35" xfId="0" applyNumberFormat="1" applyFont="1" applyFill="1" applyBorder="1" applyAlignment="1" applyProtection="1">
      <alignment vertical="center"/>
      <protection locked="0"/>
    </xf>
    <xf numFmtId="4" fontId="6" fillId="11" borderId="34" xfId="747" applyNumberFormat="1" applyFont="1" applyFill="1" applyBorder="1" applyAlignment="1">
      <alignment vertical="center"/>
    </xf>
    <xf numFmtId="4" fontId="6" fillId="11" borderId="16" xfId="747" applyNumberFormat="1" applyFont="1" applyFill="1" applyBorder="1" applyAlignment="1">
      <alignment vertical="center"/>
    </xf>
    <xf numFmtId="4" fontId="6" fillId="11" borderId="35" xfId="747" applyNumberFormat="1" applyFont="1" applyFill="1" applyBorder="1" applyAlignment="1">
      <alignment vertical="center"/>
    </xf>
    <xf numFmtId="4" fontId="6" fillId="11" borderId="34" xfId="0" applyNumberFormat="1" applyFont="1" applyFill="1" applyBorder="1" applyAlignment="1" applyProtection="1">
      <alignment horizontal="right" vertical="center"/>
      <protection locked="0"/>
    </xf>
    <xf numFmtId="4" fontId="6" fillId="11" borderId="16" xfId="0" applyNumberFormat="1" applyFont="1" applyFill="1" applyBorder="1" applyAlignment="1" applyProtection="1">
      <alignment horizontal="right" vertical="center"/>
      <protection locked="0"/>
    </xf>
    <xf numFmtId="4" fontId="6" fillId="11" borderId="35" xfId="0" applyNumberFormat="1" applyFont="1" applyFill="1" applyBorder="1" applyAlignment="1" applyProtection="1">
      <alignment horizontal="right" vertical="center"/>
      <protection locked="0"/>
    </xf>
    <xf numFmtId="0" fontId="22" fillId="11" borderId="42" xfId="0" applyNumberFormat="1" applyFont="1" applyFill="1" applyBorder="1" applyAlignment="1" applyProtection="1">
      <alignment horizontal="right" vertical="center"/>
      <protection locked="0"/>
    </xf>
    <xf numFmtId="4" fontId="34" fillId="11" borderId="43" xfId="0" applyNumberFormat="1" applyFont="1" applyFill="1" applyBorder="1" applyAlignment="1">
      <alignment vertical="center"/>
    </xf>
    <xf numFmtId="4" fontId="34" fillId="11" borderId="44" xfId="0" applyNumberFormat="1" applyFont="1" applyFill="1" applyBorder="1" applyAlignment="1">
      <alignment vertical="center"/>
    </xf>
    <xf numFmtId="4" fontId="34" fillId="11" borderId="45" xfId="0" applyNumberFormat="1" applyFont="1" applyFill="1" applyBorder="1" applyAlignment="1">
      <alignment vertical="center"/>
    </xf>
    <xf numFmtId="0" fontId="22" fillId="11" borderId="6" xfId="0" applyNumberFormat="1" applyFont="1" applyFill="1" applyBorder="1" applyAlignment="1" applyProtection="1">
      <alignment horizontal="right" vertical="center"/>
      <protection locked="0"/>
    </xf>
    <xf numFmtId="4" fontId="34" fillId="11" borderId="34" xfId="0" applyNumberFormat="1" applyFont="1" applyFill="1" applyBorder="1" applyAlignment="1">
      <alignment vertical="center"/>
    </xf>
    <xf numFmtId="4" fontId="34" fillId="11" borderId="16" xfId="0" applyNumberFormat="1" applyFont="1" applyFill="1" applyBorder="1" applyAlignment="1">
      <alignment vertical="center"/>
    </xf>
    <xf numFmtId="4" fontId="34" fillId="11" borderId="35" xfId="0" applyNumberFormat="1" applyFont="1" applyFill="1" applyBorder="1" applyAlignment="1">
      <alignment vertical="center"/>
    </xf>
    <xf numFmtId="0" fontId="22" fillId="11" borderId="12" xfId="0" applyNumberFormat="1" applyFont="1" applyFill="1" applyBorder="1" applyAlignment="1" applyProtection="1">
      <alignment horizontal="right" vertical="center"/>
      <protection locked="0"/>
    </xf>
    <xf numFmtId="4" fontId="34" fillId="11" borderId="46" xfId="0" applyNumberFormat="1" applyFont="1" applyFill="1" applyBorder="1" applyAlignment="1">
      <alignment vertical="center"/>
    </xf>
    <xf numFmtId="4" fontId="34" fillId="11" borderId="27" xfId="0" applyNumberFormat="1" applyFont="1" applyFill="1" applyBorder="1" applyAlignment="1">
      <alignment vertical="center"/>
    </xf>
    <xf numFmtId="4" fontId="34" fillId="11" borderId="47" xfId="0" applyNumberFormat="1" applyFont="1" applyFill="1" applyBorder="1" applyAlignment="1">
      <alignment vertical="center"/>
    </xf>
    <xf numFmtId="0" fontId="6" fillId="11" borderId="48" xfId="0" applyFont="1" applyFill="1" applyBorder="1" applyAlignment="1">
      <alignment vertical="center"/>
    </xf>
    <xf numFmtId="4" fontId="4" fillId="11" borderId="0" xfId="0" applyNumberFormat="1" applyFont="1" applyFill="1" applyBorder="1" applyAlignment="1">
      <alignment vertical="center"/>
    </xf>
    <xf numFmtId="4" fontId="4" fillId="11" borderId="49" xfId="0" applyNumberFormat="1" applyFont="1" applyFill="1" applyBorder="1" applyAlignment="1" applyProtection="1">
      <alignment horizontal="right" vertical="center"/>
      <protection locked="0"/>
    </xf>
    <xf numFmtId="4" fontId="4" fillId="11" borderId="50" xfId="0" applyNumberFormat="1" applyFont="1" applyFill="1" applyBorder="1" applyAlignment="1" applyProtection="1">
      <alignment horizontal="right" vertical="center"/>
      <protection locked="0"/>
    </xf>
    <xf numFmtId="4" fontId="6" fillId="11" borderId="51" xfId="0" applyNumberFormat="1" applyFont="1" applyFill="1" applyBorder="1" applyAlignment="1">
      <alignment horizontal="right" vertical="center"/>
    </xf>
    <xf numFmtId="4" fontId="6" fillId="11" borderId="41" xfId="0" applyNumberFormat="1" applyFont="1" applyFill="1" applyBorder="1" applyAlignment="1">
      <alignment horizontal="right" vertical="center"/>
    </xf>
    <xf numFmtId="4" fontId="6" fillId="11" borderId="6" xfId="0" applyNumberFormat="1" applyFont="1" applyFill="1" applyBorder="1" applyAlignment="1">
      <alignment horizontal="right" vertical="center"/>
    </xf>
    <xf numFmtId="4" fontId="6" fillId="11" borderId="0" xfId="0" applyNumberFormat="1" applyFont="1" applyFill="1" applyBorder="1" applyAlignment="1">
      <alignment horizontal="right" vertical="center"/>
    </xf>
    <xf numFmtId="0" fontId="4" fillId="11" borderId="12" xfId="0" applyFont="1" applyFill="1" applyBorder="1" applyAlignment="1">
      <alignment horizontal="right" vertical="center"/>
    </xf>
    <xf numFmtId="0" fontId="40" fillId="0" borderId="0" xfId="0" applyFont="1" applyFill="1"/>
    <xf numFmtId="4" fontId="6" fillId="11" borderId="51" xfId="747" applyNumberFormat="1" applyFont="1" applyFill="1" applyBorder="1" applyAlignment="1">
      <alignment vertical="center"/>
    </xf>
    <xf numFmtId="4" fontId="6" fillId="11" borderId="41" xfId="747" applyNumberFormat="1" applyFont="1" applyFill="1" applyBorder="1" applyAlignment="1">
      <alignment vertical="center"/>
    </xf>
    <xf numFmtId="4" fontId="29" fillId="11" borderId="49" xfId="0" quotePrefix="1" applyNumberFormat="1" applyFont="1" applyFill="1" applyBorder="1" applyAlignment="1" applyProtection="1">
      <alignment horizontal="right" vertical="center"/>
      <protection locked="0"/>
    </xf>
    <xf numFmtId="4" fontId="29" fillId="11" borderId="50" xfId="0" quotePrefix="1" applyNumberFormat="1" applyFont="1" applyFill="1" applyBorder="1" applyAlignment="1" applyProtection="1">
      <alignment horizontal="right" vertical="center"/>
      <protection locked="0"/>
    </xf>
    <xf numFmtId="0" fontId="13" fillId="0" borderId="15" xfId="0" applyFont="1" applyFill="1" applyBorder="1" applyAlignment="1">
      <alignment vertical="center"/>
    </xf>
    <xf numFmtId="0" fontId="6" fillId="11" borderId="53" xfId="0" quotePrefix="1" applyFont="1" applyFill="1" applyBorder="1" applyAlignment="1">
      <alignment horizontal="center"/>
    </xf>
    <xf numFmtId="0" fontId="6" fillId="11" borderId="0" xfId="0" applyNumberFormat="1" applyFont="1" applyFill="1" applyBorder="1" applyAlignment="1" applyProtection="1"/>
    <xf numFmtId="4" fontId="4" fillId="11" borderId="26" xfId="0" applyNumberFormat="1" applyFont="1" applyFill="1" applyBorder="1"/>
    <xf numFmtId="164" fontId="0" fillId="11" borderId="0" xfId="0" applyNumberFormat="1" applyFill="1"/>
    <xf numFmtId="0" fontId="0" fillId="11" borderId="36" xfId="0" applyFill="1" applyBorder="1"/>
    <xf numFmtId="9" fontId="6" fillId="11" borderId="0" xfId="1502" applyFont="1" applyFill="1" applyBorder="1"/>
    <xf numFmtId="9" fontId="6" fillId="11" borderId="6" xfId="1502" applyFill="1" applyBorder="1"/>
    <xf numFmtId="0" fontId="4" fillId="11" borderId="55" xfId="0" applyFont="1" applyFill="1" applyBorder="1"/>
    <xf numFmtId="9" fontId="6" fillId="11" borderId="0" xfId="1502" applyFont="1" applyFill="1"/>
    <xf numFmtId="164" fontId="6" fillId="11" borderId="0" xfId="745" applyFill="1"/>
    <xf numFmtId="0" fontId="4" fillId="11" borderId="8" xfId="0" applyFont="1" applyFill="1" applyBorder="1"/>
    <xf numFmtId="0" fontId="0" fillId="11" borderId="6" xfId="0" applyFill="1" applyBorder="1" applyAlignment="1">
      <alignment horizontal="left" indent="1"/>
    </xf>
    <xf numFmtId="173" fontId="0" fillId="11" borderId="0" xfId="0" applyNumberFormat="1" applyFill="1" applyBorder="1" applyAlignment="1">
      <alignment horizontal="left" indent="1"/>
    </xf>
    <xf numFmtId="0" fontId="0" fillId="11" borderId="36" xfId="0" applyFill="1" applyBorder="1" applyAlignment="1">
      <alignment horizontal="left" indent="1"/>
    </xf>
    <xf numFmtId="3" fontId="0" fillId="11" borderId="0" xfId="0" applyNumberFormat="1" applyFill="1" applyBorder="1" applyAlignment="1">
      <alignment horizontal="right" indent="1"/>
    </xf>
    <xf numFmtId="0" fontId="0" fillId="11" borderId="0" xfId="0" applyFill="1" applyAlignment="1">
      <alignment horizontal="right" indent="1"/>
    </xf>
    <xf numFmtId="9" fontId="4" fillId="11" borderId="36" xfId="1502" applyFont="1" applyFill="1" applyBorder="1" applyAlignment="1">
      <alignment horizontal="right"/>
    </xf>
    <xf numFmtId="3" fontId="0" fillId="11" borderId="6" xfId="0" applyNumberFormat="1" applyFill="1" applyBorder="1" applyAlignment="1">
      <alignment horizontal="left" indent="1"/>
    </xf>
    <xf numFmtId="9" fontId="6" fillId="11" borderId="6" xfId="1502" applyFill="1" applyBorder="1" applyAlignment="1">
      <alignment horizontal="left" indent="1"/>
    </xf>
    <xf numFmtId="3" fontId="0" fillId="11" borderId="0" xfId="0" applyNumberFormat="1" applyFill="1" applyBorder="1" applyAlignment="1">
      <alignment horizontal="left" indent="1"/>
    </xf>
    <xf numFmtId="9" fontId="4" fillId="11" borderId="56" xfId="1502" applyFont="1" applyFill="1" applyBorder="1" applyAlignment="1">
      <alignment horizontal="right"/>
    </xf>
    <xf numFmtId="9" fontId="4" fillId="11" borderId="12" xfId="1502" applyFont="1" applyFill="1" applyBorder="1" applyAlignment="1">
      <alignment horizontal="center"/>
    </xf>
    <xf numFmtId="9" fontId="4" fillId="11" borderId="26" xfId="1502" applyFont="1" applyFill="1" applyBorder="1" applyAlignment="1">
      <alignment horizontal="center"/>
    </xf>
    <xf numFmtId="0" fontId="0" fillId="11" borderId="0" xfId="0" applyFont="1" applyFill="1" applyBorder="1"/>
    <xf numFmtId="9" fontId="0" fillId="0" borderId="0" xfId="0" applyNumberFormat="1" applyFill="1"/>
    <xf numFmtId="0" fontId="9" fillId="11" borderId="0" xfId="0" applyFont="1" applyFill="1"/>
    <xf numFmtId="0" fontId="0" fillId="11" borderId="7" xfId="0" applyFill="1" applyBorder="1" applyAlignment="1">
      <alignment horizontal="center" vertical="center"/>
    </xf>
    <xf numFmtId="0" fontId="0" fillId="11" borderId="6" xfId="0" applyFill="1" applyBorder="1" applyAlignment="1">
      <alignment vertical="center"/>
    </xf>
    <xf numFmtId="4" fontId="0" fillId="11" borderId="15" xfId="0" applyNumberFormat="1" applyFill="1" applyBorder="1" applyAlignment="1">
      <alignment vertical="center"/>
    </xf>
    <xf numFmtId="187" fontId="5" fillId="11" borderId="16" xfId="736" applyNumberFormat="1" applyFont="1" applyFill="1" applyBorder="1" applyAlignment="1">
      <alignment vertical="center"/>
    </xf>
    <xf numFmtId="4" fontId="0" fillId="11" borderId="16" xfId="0" applyNumberFormat="1" applyFill="1" applyBorder="1" applyAlignment="1">
      <alignment vertical="center"/>
    </xf>
    <xf numFmtId="187" fontId="5" fillId="11" borderId="16" xfId="736" applyNumberFormat="1" applyFont="1" applyFill="1" applyBorder="1" applyAlignment="1">
      <alignment horizontal="center" vertical="center"/>
    </xf>
    <xf numFmtId="173" fontId="0" fillId="11" borderId="16" xfId="0" applyNumberFormat="1" applyFill="1" applyBorder="1" applyAlignment="1">
      <alignment vertical="center"/>
    </xf>
    <xf numFmtId="0" fontId="0" fillId="11" borderId="16" xfId="0" applyFill="1" applyBorder="1" applyAlignment="1">
      <alignment vertical="center"/>
    </xf>
    <xf numFmtId="2" fontId="5" fillId="11" borderId="16" xfId="0" applyNumberFormat="1" applyFont="1" applyFill="1" applyBorder="1" applyAlignment="1">
      <alignment horizontal="center" vertical="center"/>
    </xf>
    <xf numFmtId="173" fontId="5" fillId="11" borderId="16" xfId="0" applyNumberFormat="1" applyFont="1" applyFill="1" applyBorder="1" applyAlignment="1">
      <alignment horizontal="center" vertical="center"/>
    </xf>
    <xf numFmtId="4" fontId="0" fillId="11" borderId="0" xfId="0" applyNumberFormat="1" applyFill="1" applyBorder="1" applyAlignment="1">
      <alignment vertical="center"/>
    </xf>
    <xf numFmtId="0" fontId="14" fillId="0" borderId="0" xfId="1476" applyFont="1" applyBorder="1" applyAlignment="1">
      <alignment wrapText="1"/>
    </xf>
    <xf numFmtId="0" fontId="6" fillId="0" borderId="0" xfId="1476"/>
    <xf numFmtId="4" fontId="4" fillId="0" borderId="57" xfId="0" applyNumberFormat="1" applyFont="1" applyFill="1" applyBorder="1" applyAlignment="1">
      <alignment vertical="center"/>
    </xf>
    <xf numFmtId="187" fontId="19" fillId="0" borderId="58" xfId="736" applyNumberFormat="1" applyFont="1" applyFill="1" applyBorder="1" applyAlignment="1">
      <alignment vertical="center"/>
    </xf>
    <xf numFmtId="4" fontId="4" fillId="0" borderId="58" xfId="0" applyNumberFormat="1" applyFont="1" applyFill="1" applyBorder="1" applyAlignment="1">
      <alignment vertical="center"/>
    </xf>
    <xf numFmtId="187" fontId="19" fillId="0" borderId="58" xfId="736" applyNumberFormat="1" applyFont="1" applyFill="1" applyBorder="1" applyAlignment="1">
      <alignment horizontal="center" vertical="center"/>
    </xf>
    <xf numFmtId="173" fontId="4" fillId="0" borderId="58" xfId="0" applyNumberFormat="1" applyFont="1" applyFill="1" applyBorder="1" applyAlignment="1">
      <alignment vertical="center"/>
    </xf>
    <xf numFmtId="2" fontId="19" fillId="0" borderId="58" xfId="0" applyNumberFormat="1" applyFont="1" applyFill="1" applyBorder="1" applyAlignment="1">
      <alignment horizontal="center" vertical="center"/>
    </xf>
    <xf numFmtId="173" fontId="19" fillId="0" borderId="58" xfId="0" applyNumberFormat="1" applyFont="1" applyFill="1" applyBorder="1" applyAlignment="1">
      <alignment horizontal="center" vertical="center"/>
    </xf>
    <xf numFmtId="0" fontId="0" fillId="11" borderId="7" xfId="0" applyFill="1" applyBorder="1" applyAlignment="1">
      <alignment vertical="center"/>
    </xf>
    <xf numFmtId="0" fontId="0" fillId="11" borderId="59" xfId="0" applyFill="1" applyBorder="1" applyAlignment="1">
      <alignment vertical="center"/>
    </xf>
    <xf numFmtId="4" fontId="0" fillId="11" borderId="59" xfId="0" applyNumberFormat="1" applyFill="1" applyBorder="1" applyAlignment="1">
      <alignment vertical="center"/>
    </xf>
    <xf numFmtId="0" fontId="6" fillId="11" borderId="59" xfId="0" applyFont="1" applyFill="1" applyBorder="1" applyAlignment="1">
      <alignment vertical="center"/>
    </xf>
    <xf numFmtId="173" fontId="0" fillId="11" borderId="59" xfId="0" applyNumberFormat="1" applyFill="1" applyBorder="1" applyAlignment="1">
      <alignment vertical="center"/>
    </xf>
    <xf numFmtId="0" fontId="0" fillId="11" borderId="60" xfId="0" applyFill="1" applyBorder="1" applyAlignment="1">
      <alignment horizontal="center" vertical="center"/>
    </xf>
    <xf numFmtId="173" fontId="5" fillId="11" borderId="21" xfId="0" applyNumberFormat="1" applyFont="1" applyFill="1" applyBorder="1" applyAlignment="1">
      <alignment horizontal="center" vertical="center"/>
    </xf>
    <xf numFmtId="4" fontId="0" fillId="11" borderId="21" xfId="0" applyNumberFormat="1" applyFill="1" applyBorder="1" applyAlignment="1">
      <alignment vertical="center"/>
    </xf>
    <xf numFmtId="173" fontId="0" fillId="11" borderId="21" xfId="0" applyNumberFormat="1" applyFill="1" applyBorder="1" applyAlignment="1">
      <alignment vertical="center"/>
    </xf>
    <xf numFmtId="0" fontId="0" fillId="11" borderId="21" xfId="0" applyFill="1" applyBorder="1" applyAlignment="1">
      <alignment vertical="center"/>
    </xf>
    <xf numFmtId="2" fontId="5" fillId="11" borderId="21" xfId="0" applyNumberFormat="1" applyFont="1" applyFill="1" applyBorder="1" applyAlignment="1">
      <alignment horizontal="center" vertical="center"/>
    </xf>
    <xf numFmtId="4" fontId="4" fillId="0" borderId="61" xfId="0" applyNumberFormat="1" applyFont="1" applyFill="1" applyBorder="1" applyAlignment="1">
      <alignment vertical="center"/>
    </xf>
    <xf numFmtId="173" fontId="19" fillId="0" borderId="62" xfId="0" applyNumberFormat="1" applyFont="1" applyFill="1" applyBorder="1" applyAlignment="1">
      <alignment horizontal="center" vertical="center"/>
    </xf>
    <xf numFmtId="4" fontId="4" fillId="0" borderId="62" xfId="0" applyNumberFormat="1" applyFont="1" applyFill="1" applyBorder="1" applyAlignment="1">
      <alignment vertical="center"/>
    </xf>
    <xf numFmtId="173" fontId="4" fillId="0" borderId="62" xfId="0" applyNumberFormat="1" applyFont="1" applyFill="1" applyBorder="1" applyAlignment="1">
      <alignment vertical="center"/>
    </xf>
    <xf numFmtId="2" fontId="19" fillId="0" borderId="62" xfId="0" applyNumberFormat="1" applyFont="1" applyFill="1" applyBorder="1" applyAlignment="1">
      <alignment horizontal="center" vertical="center"/>
    </xf>
    <xf numFmtId="4" fontId="0" fillId="11" borderId="0" xfId="0" applyNumberFormat="1" applyFill="1" applyAlignment="1">
      <alignment vertical="center"/>
    </xf>
    <xf numFmtId="0" fontId="5" fillId="11" borderId="63" xfId="0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73" fontId="4" fillId="11" borderId="29" xfId="0" applyNumberFormat="1" applyFont="1" applyFill="1" applyBorder="1" applyAlignment="1">
      <alignment vertical="center"/>
    </xf>
    <xf numFmtId="173" fontId="19" fillId="0" borderId="29" xfId="0" applyNumberFormat="1" applyFont="1" applyFill="1" applyBorder="1" applyAlignment="1">
      <alignment horizontal="center" vertical="center"/>
    </xf>
    <xf numFmtId="4" fontId="4" fillId="0" borderId="29" xfId="0" applyNumberFormat="1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2" fontId="19" fillId="0" borderId="29" xfId="0" applyNumberFormat="1" applyFont="1" applyFill="1" applyBorder="1" applyAlignment="1">
      <alignment horizontal="center" vertical="center"/>
    </xf>
    <xf numFmtId="0" fontId="21" fillId="11" borderId="0" xfId="0" applyFont="1" applyFill="1" applyBorder="1" applyAlignment="1">
      <alignment horizontal="center" vertical="center"/>
    </xf>
    <xf numFmtId="173" fontId="5" fillId="11" borderId="64" xfId="0" applyNumberFormat="1" applyFont="1" applyFill="1" applyBorder="1" applyAlignment="1">
      <alignment vertical="center"/>
    </xf>
    <xf numFmtId="173" fontId="5" fillId="11" borderId="65" xfId="0" applyNumberFormat="1" applyFont="1" applyFill="1" applyBorder="1" applyAlignment="1">
      <alignment vertical="center"/>
    </xf>
    <xf numFmtId="173" fontId="19" fillId="0" borderId="66" xfId="0" applyNumberFormat="1" applyFont="1" applyFill="1" applyBorder="1" applyAlignment="1">
      <alignment vertical="center"/>
    </xf>
    <xf numFmtId="0" fontId="0" fillId="11" borderId="0" xfId="0" applyFill="1" applyBorder="1" applyAlignment="1">
      <alignment vertical="center"/>
    </xf>
    <xf numFmtId="173" fontId="6" fillId="11" borderId="67" xfId="0" applyNumberFormat="1" applyFont="1" applyFill="1" applyBorder="1" applyAlignment="1">
      <alignment vertical="center"/>
    </xf>
    <xf numFmtId="4" fontId="0" fillId="11" borderId="67" xfId="0" applyNumberForma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169" fontId="4" fillId="11" borderId="68" xfId="0" applyNumberFormat="1" applyFont="1" applyFill="1" applyBorder="1" applyAlignment="1">
      <alignment vertical="center"/>
    </xf>
    <xf numFmtId="169" fontId="4" fillId="11" borderId="0" xfId="0" applyNumberFormat="1" applyFont="1" applyFill="1" applyBorder="1" applyAlignment="1">
      <alignment vertical="center"/>
    </xf>
    <xf numFmtId="0" fontId="0" fillId="11" borderId="69" xfId="0" applyFill="1" applyBorder="1" applyAlignment="1">
      <alignment vertical="center"/>
    </xf>
    <xf numFmtId="0" fontId="0" fillId="11" borderId="51" xfId="0" applyFill="1" applyBorder="1" applyAlignment="1">
      <alignment vertical="center"/>
    </xf>
    <xf numFmtId="173" fontId="19" fillId="0" borderId="70" xfId="0" applyNumberFormat="1" applyFont="1" applyFill="1" applyBorder="1" applyAlignment="1">
      <alignment vertical="center"/>
    </xf>
    <xf numFmtId="0" fontId="6" fillId="11" borderId="0" xfId="0" applyFont="1" applyFill="1" applyAlignment="1">
      <alignment vertical="center"/>
    </xf>
    <xf numFmtId="0" fontId="5" fillId="11" borderId="0" xfId="0" applyFont="1" applyFill="1" applyAlignment="1">
      <alignment vertical="center"/>
    </xf>
    <xf numFmtId="4" fontId="0" fillId="11" borderId="63" xfId="0" applyNumberFormat="1" applyFill="1" applyBorder="1" applyAlignment="1">
      <alignment vertical="center"/>
    </xf>
    <xf numFmtId="173" fontId="0" fillId="0" borderId="29" xfId="0" applyNumberFormat="1" applyFill="1" applyBorder="1" applyAlignment="1">
      <alignment vertical="center"/>
    </xf>
    <xf numFmtId="164" fontId="5" fillId="11" borderId="16" xfId="736" applyNumberFormat="1" applyFont="1" applyFill="1" applyBorder="1" applyAlignment="1">
      <alignment vertical="center"/>
    </xf>
    <xf numFmtId="164" fontId="19" fillId="0" borderId="58" xfId="736" applyNumberFormat="1" applyFont="1" applyFill="1" applyBorder="1" applyAlignment="1">
      <alignment horizontal="left" vertical="center"/>
    </xf>
    <xf numFmtId="164" fontId="19" fillId="0" borderId="58" xfId="736" applyNumberFormat="1" applyFont="1" applyFill="1" applyBorder="1" applyAlignment="1">
      <alignment vertical="center"/>
    </xf>
    <xf numFmtId="0" fontId="5" fillId="11" borderId="59" xfId="0" applyFont="1" applyFill="1" applyBorder="1" applyAlignment="1">
      <alignment vertical="center"/>
    </xf>
    <xf numFmtId="0" fontId="0" fillId="11" borderId="60" xfId="0" applyFill="1" applyBorder="1" applyAlignment="1">
      <alignment vertical="center"/>
    </xf>
    <xf numFmtId="173" fontId="5" fillId="11" borderId="21" xfId="0" applyNumberFormat="1" applyFont="1" applyFill="1" applyBorder="1" applyAlignment="1">
      <alignment horizontal="right" vertical="center"/>
    </xf>
    <xf numFmtId="173" fontId="5" fillId="11" borderId="16" xfId="0" applyNumberFormat="1" applyFont="1" applyFill="1" applyBorder="1" applyAlignment="1">
      <alignment horizontal="right" vertical="center"/>
    </xf>
    <xf numFmtId="173" fontId="19" fillId="0" borderId="62" xfId="0" applyNumberFormat="1" applyFont="1" applyFill="1" applyBorder="1" applyAlignment="1">
      <alignment horizontal="right" vertical="center"/>
    </xf>
    <xf numFmtId="0" fontId="4" fillId="0" borderId="0" xfId="0" applyFont="1" applyFill="1"/>
    <xf numFmtId="2" fontId="5" fillId="11" borderId="0" xfId="0" applyNumberFormat="1" applyFont="1" applyFill="1" applyAlignment="1">
      <alignment horizontal="center" vertical="center"/>
    </xf>
    <xf numFmtId="173" fontId="19" fillId="0" borderId="29" xfId="0" applyNumberFormat="1" applyFont="1" applyFill="1" applyBorder="1" applyAlignment="1">
      <alignment vertical="center"/>
    </xf>
    <xf numFmtId="0" fontId="41" fillId="0" borderId="0" xfId="0" applyFont="1" applyFill="1" applyBorder="1"/>
    <xf numFmtId="0" fontId="4" fillId="11" borderId="7" xfId="0" applyFont="1" applyFill="1" applyBorder="1"/>
    <xf numFmtId="168" fontId="4" fillId="11" borderId="12" xfId="1502" applyNumberFormat="1" applyFont="1" applyFill="1" applyBorder="1"/>
    <xf numFmtId="168" fontId="4" fillId="11" borderId="13" xfId="1502" applyNumberFormat="1" applyFont="1" applyFill="1" applyBorder="1"/>
    <xf numFmtId="164" fontId="4" fillId="11" borderId="9" xfId="736" applyFont="1" applyFill="1" applyBorder="1"/>
    <xf numFmtId="168" fontId="0" fillId="11" borderId="0" xfId="0" applyNumberFormat="1" applyFill="1"/>
    <xf numFmtId="4" fontId="6" fillId="0" borderId="0" xfId="0" applyNumberFormat="1" applyFont="1" applyFill="1" applyBorder="1"/>
    <xf numFmtId="4" fontId="0" fillId="11" borderId="15" xfId="0" applyNumberFormat="1" applyFill="1" applyBorder="1" applyAlignment="1">
      <alignment horizontal="center" vertical="center"/>
    </xf>
    <xf numFmtId="4" fontId="0" fillId="11" borderId="16" xfId="0" applyNumberFormat="1" applyFill="1" applyBorder="1" applyAlignment="1">
      <alignment horizontal="center" vertical="center"/>
    </xf>
    <xf numFmtId="4" fontId="0" fillId="11" borderId="0" xfId="0" applyNumberFormat="1" applyFill="1" applyBorder="1" applyAlignment="1">
      <alignment horizontal="center" vertical="center"/>
    </xf>
    <xf numFmtId="4" fontId="4" fillId="11" borderId="57" xfId="0" applyNumberFormat="1" applyFont="1" applyFill="1" applyBorder="1" applyAlignment="1">
      <alignment horizontal="center" vertical="center"/>
    </xf>
    <xf numFmtId="4" fontId="4" fillId="11" borderId="58" xfId="0" applyNumberFormat="1" applyFont="1" applyFill="1" applyBorder="1" applyAlignment="1">
      <alignment horizontal="center" vertical="center"/>
    </xf>
    <xf numFmtId="4" fontId="0" fillId="11" borderId="59" xfId="0" applyNumberFormat="1" applyFill="1" applyBorder="1" applyAlignment="1">
      <alignment horizontal="center" vertical="center"/>
    </xf>
    <xf numFmtId="173" fontId="0" fillId="11" borderId="59" xfId="0" applyNumberFormat="1" applyFill="1" applyBorder="1" applyAlignment="1">
      <alignment horizontal="center" vertical="center"/>
    </xf>
    <xf numFmtId="4" fontId="0" fillId="11" borderId="21" xfId="0" applyNumberFormat="1" applyFill="1" applyBorder="1" applyAlignment="1">
      <alignment horizontal="center" vertical="center"/>
    </xf>
    <xf numFmtId="4" fontId="4" fillId="11" borderId="61" xfId="0" applyNumberFormat="1" applyFont="1" applyFill="1" applyBorder="1" applyAlignment="1">
      <alignment horizontal="center" vertical="center"/>
    </xf>
    <xf numFmtId="4" fontId="4" fillId="11" borderId="62" xfId="0" applyNumberFormat="1" applyFont="1" applyFill="1" applyBorder="1" applyAlignment="1">
      <alignment horizontal="center" vertical="center"/>
    </xf>
    <xf numFmtId="4" fontId="0" fillId="11" borderId="0" xfId="0" applyNumberFormat="1" applyFill="1" applyAlignment="1">
      <alignment horizontal="center" vertical="center"/>
    </xf>
    <xf numFmtId="4" fontId="4" fillId="11" borderId="71" xfId="0" applyNumberFormat="1" applyFont="1" applyFill="1" applyBorder="1" applyAlignment="1">
      <alignment horizontal="center" vertical="center"/>
    </xf>
    <xf numFmtId="4" fontId="4" fillId="11" borderId="29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" fontId="0" fillId="11" borderId="67" xfId="0" applyNumberFormat="1" applyFill="1" applyBorder="1" applyAlignment="1">
      <alignment horizontal="center" vertical="center"/>
    </xf>
    <xf numFmtId="4" fontId="4" fillId="11" borderId="59" xfId="0" applyNumberFormat="1" applyFont="1" applyFill="1" applyBorder="1" applyAlignment="1">
      <alignment horizontal="center" vertical="center"/>
    </xf>
    <xf numFmtId="4" fontId="0" fillId="11" borderId="14" xfId="0" applyNumberForma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1" borderId="26" xfId="0" applyFill="1" applyBorder="1"/>
    <xf numFmtId="0" fontId="0" fillId="0" borderId="0" xfId="0" applyFill="1" applyAlignment="1">
      <alignment horizontal="center" vertical="center"/>
    </xf>
    <xf numFmtId="0" fontId="4" fillId="11" borderId="72" xfId="0" applyFont="1" applyFill="1" applyBorder="1" applyAlignment="1">
      <alignment horizontal="centerContinuous"/>
    </xf>
    <xf numFmtId="0" fontId="4" fillId="11" borderId="63" xfId="0" applyFont="1" applyFill="1" applyBorder="1" applyAlignment="1">
      <alignment horizontal="centerContinuous"/>
    </xf>
    <xf numFmtId="2" fontId="4" fillId="11" borderId="73" xfId="0" applyNumberFormat="1" applyFont="1" applyFill="1" applyBorder="1"/>
    <xf numFmtId="0" fontId="4" fillId="11" borderId="0" xfId="0" applyFont="1" applyFill="1" applyBorder="1" applyAlignment="1">
      <alignment horizontal="center" vertical="center"/>
    </xf>
    <xf numFmtId="0" fontId="0" fillId="11" borderId="10" xfId="0" applyFill="1" applyBorder="1"/>
    <xf numFmtId="0" fontId="0" fillId="11" borderId="74" xfId="0" applyFill="1" applyBorder="1"/>
    <xf numFmtId="2" fontId="0" fillId="11" borderId="75" xfId="0" applyNumberFormat="1" applyFont="1" applyFill="1" applyBorder="1" applyAlignment="1">
      <alignment horizontal="center"/>
    </xf>
    <xf numFmtId="2" fontId="0" fillId="11" borderId="36" xfId="0" applyNumberFormat="1" applyFont="1" applyFill="1" applyBorder="1" applyAlignment="1">
      <alignment horizontal="center"/>
    </xf>
    <xf numFmtId="2" fontId="0" fillId="11" borderId="76" xfId="0" applyNumberFormat="1" applyFont="1" applyFill="1" applyBorder="1" applyAlignment="1">
      <alignment horizontal="center"/>
    </xf>
    <xf numFmtId="2" fontId="6" fillId="11" borderId="16" xfId="1328" applyNumberFormat="1" applyFont="1" applyFill="1" applyBorder="1" applyAlignment="1">
      <alignment horizontal="center"/>
    </xf>
    <xf numFmtId="2" fontId="6" fillId="11" borderId="16" xfId="1328" applyNumberFormat="1" applyFill="1" applyBorder="1" applyAlignment="1">
      <alignment horizontal="center"/>
    </xf>
    <xf numFmtId="2" fontId="6" fillId="11" borderId="68" xfId="1328" applyNumberFormat="1" applyFont="1" applyFill="1" applyBorder="1" applyAlignment="1">
      <alignment horizontal="center"/>
    </xf>
    <xf numFmtId="0" fontId="37" fillId="11" borderId="0" xfId="0" applyFont="1" applyFill="1"/>
    <xf numFmtId="0" fontId="13" fillId="11" borderId="10" xfId="0" applyFont="1" applyFill="1" applyBorder="1" applyAlignment="1">
      <alignment horizontal="center" vertical="center"/>
    </xf>
    <xf numFmtId="189" fontId="0" fillId="11" borderId="0" xfId="0" applyNumberFormat="1" applyFill="1" applyBorder="1"/>
    <xf numFmtId="0" fontId="6" fillId="0" borderId="0" xfId="768" applyFill="1"/>
    <xf numFmtId="0" fontId="6" fillId="0" borderId="0" xfId="768"/>
    <xf numFmtId="0" fontId="4" fillId="11" borderId="0" xfId="768" applyFont="1" applyFill="1" applyAlignment="1">
      <alignment horizontal="left"/>
    </xf>
    <xf numFmtId="0" fontId="6" fillId="11" borderId="0" xfId="768" applyFill="1"/>
    <xf numFmtId="0" fontId="17" fillId="11" borderId="0" xfId="768" applyFont="1" applyFill="1"/>
    <xf numFmtId="0" fontId="4" fillId="11" borderId="0" xfId="768" applyFont="1" applyFill="1"/>
    <xf numFmtId="0" fontId="18" fillId="11" borderId="0" xfId="768" applyFont="1" applyFill="1"/>
    <xf numFmtId="0" fontId="6" fillId="11" borderId="0" xfId="768" applyFill="1" applyBorder="1"/>
    <xf numFmtId="0" fontId="4" fillId="11" borderId="7" xfId="768" applyFont="1" applyFill="1" applyBorder="1" applyAlignment="1">
      <alignment horizontal="left"/>
    </xf>
    <xf numFmtId="0" fontId="6" fillId="11" borderId="36" xfId="768" applyFill="1" applyBorder="1" applyAlignment="1"/>
    <xf numFmtId="0" fontId="20" fillId="11" borderId="7" xfId="768" applyFont="1" applyFill="1" applyBorder="1" applyAlignment="1">
      <alignment horizontal="center"/>
    </xf>
    <xf numFmtId="3" fontId="6" fillId="11" borderId="6" xfId="768" applyNumberFormat="1" applyFill="1" applyBorder="1" applyAlignment="1">
      <alignment horizontal="right" indent="1"/>
    </xf>
    <xf numFmtId="190" fontId="14" fillId="0" borderId="77" xfId="1462" applyNumberFormat="1" applyFont="1" applyBorder="1" applyAlignment="1">
      <alignment horizontal="right" vertical="center"/>
    </xf>
    <xf numFmtId="190" fontId="4" fillId="11" borderId="36" xfId="768" applyNumberFormat="1" applyFont="1" applyFill="1" applyBorder="1" applyAlignment="1">
      <alignment horizontal="right" indent="1"/>
    </xf>
    <xf numFmtId="0" fontId="6" fillId="11" borderId="7" xfId="768" applyFill="1" applyBorder="1"/>
    <xf numFmtId="3" fontId="19" fillId="11" borderId="6" xfId="1502" applyNumberFormat="1" applyFont="1" applyFill="1" applyBorder="1" applyAlignment="1">
      <alignment horizontal="center"/>
    </xf>
    <xf numFmtId="190" fontId="19" fillId="11" borderId="77" xfId="1502" applyNumberFormat="1" applyFont="1" applyFill="1" applyBorder="1" applyAlignment="1">
      <alignment horizontal="center"/>
    </xf>
    <xf numFmtId="9" fontId="19" fillId="11" borderId="36" xfId="1502" applyFont="1" applyFill="1" applyBorder="1" applyAlignment="1">
      <alignment horizontal="center"/>
    </xf>
    <xf numFmtId="190" fontId="14" fillId="0" borderId="6" xfId="1462" applyNumberFormat="1" applyFont="1" applyBorder="1" applyAlignment="1">
      <alignment horizontal="right" vertical="center"/>
    </xf>
    <xf numFmtId="0" fontId="6" fillId="11" borderId="78" xfId="768" applyFill="1" applyBorder="1" applyAlignment="1">
      <alignment horizontal="left"/>
    </xf>
    <xf numFmtId="190" fontId="6" fillId="11" borderId="79" xfId="768" applyNumberFormat="1" applyFill="1" applyBorder="1"/>
    <xf numFmtId="190" fontId="19" fillId="11" borderId="80" xfId="1502" applyNumberFormat="1" applyFont="1" applyFill="1" applyBorder="1" applyAlignment="1">
      <alignment horizontal="center"/>
    </xf>
    <xf numFmtId="9" fontId="19" fillId="11" borderId="56" xfId="1502" applyFont="1" applyFill="1" applyBorder="1" applyAlignment="1">
      <alignment horizontal="center"/>
    </xf>
    <xf numFmtId="0" fontId="4" fillId="11" borderId="7" xfId="768" applyFont="1" applyFill="1" applyBorder="1" applyAlignment="1">
      <alignment horizontal="center"/>
    </xf>
    <xf numFmtId="190" fontId="4" fillId="11" borderId="15" xfId="768" applyNumberFormat="1" applyFont="1" applyFill="1" applyBorder="1" applyAlignment="1">
      <alignment horizontal="right" indent="1"/>
    </xf>
    <xf numFmtId="190" fontId="15" fillId="11" borderId="36" xfId="768" applyNumberFormat="1" applyFont="1" applyFill="1" applyBorder="1" applyAlignment="1">
      <alignment horizontal="right" indent="1"/>
    </xf>
    <xf numFmtId="0" fontId="6" fillId="11" borderId="8" xfId="768" applyFill="1" applyBorder="1"/>
    <xf numFmtId="168" fontId="19" fillId="11" borderId="13" xfId="1502" applyNumberFormat="1" applyFont="1" applyFill="1" applyBorder="1" applyAlignment="1">
      <alignment horizontal="center"/>
    </xf>
    <xf numFmtId="0" fontId="6" fillId="11" borderId="9" xfId="768" applyFill="1" applyBorder="1"/>
    <xf numFmtId="169" fontId="6" fillId="11" borderId="0" xfId="768" applyNumberFormat="1" applyFill="1" applyBorder="1"/>
    <xf numFmtId="3" fontId="6" fillId="11" borderId="0" xfId="768" applyNumberFormat="1" applyFill="1"/>
    <xf numFmtId="170" fontId="6" fillId="11" borderId="0" xfId="768" applyNumberFormat="1" applyFill="1" applyBorder="1"/>
    <xf numFmtId="0" fontId="6" fillId="0" borderId="0" xfId="1482"/>
    <xf numFmtId="190" fontId="14" fillId="0" borderId="6" xfId="768" applyNumberFormat="1" applyFont="1" applyBorder="1" applyAlignment="1">
      <alignment horizontal="right" vertical="center"/>
    </xf>
    <xf numFmtId="190" fontId="14" fillId="0" borderId="77" xfId="768" applyNumberFormat="1" applyFont="1" applyBorder="1" applyAlignment="1">
      <alignment horizontal="right" vertical="center"/>
    </xf>
    <xf numFmtId="190" fontId="4" fillId="11" borderId="36" xfId="768" applyNumberFormat="1" applyFont="1" applyFill="1" applyBorder="1" applyAlignment="1"/>
    <xf numFmtId="190" fontId="6" fillId="11" borderId="6" xfId="1502" applyNumberFormat="1" applyFont="1" applyFill="1" applyBorder="1" applyAlignment="1"/>
    <xf numFmtId="190" fontId="6" fillId="11" borderId="77" xfId="768" applyNumberFormat="1" applyFill="1" applyBorder="1" applyAlignment="1"/>
    <xf numFmtId="190" fontId="14" fillId="0" borderId="77" xfId="768" applyNumberFormat="1" applyFont="1" applyFill="1" applyBorder="1" applyAlignment="1">
      <alignment horizontal="right" vertical="center"/>
    </xf>
    <xf numFmtId="190" fontId="19" fillId="11" borderId="79" xfId="1502" applyNumberFormat="1" applyFont="1" applyFill="1" applyBorder="1" applyAlignment="1">
      <alignment horizontal="center"/>
    </xf>
    <xf numFmtId="190" fontId="4" fillId="11" borderId="15" xfId="768" applyNumberFormat="1" applyFont="1" applyFill="1" applyBorder="1" applyAlignment="1"/>
    <xf numFmtId="0" fontId="5" fillId="11" borderId="0" xfId="768" applyFont="1" applyFill="1"/>
    <xf numFmtId="1" fontId="6" fillId="11" borderId="0" xfId="768" applyNumberFormat="1" applyFill="1"/>
    <xf numFmtId="171" fontId="6" fillId="11" borderId="0" xfId="768" applyNumberFormat="1" applyFill="1" applyBorder="1"/>
    <xf numFmtId="2" fontId="5" fillId="11" borderId="0" xfId="768" applyNumberFormat="1" applyFont="1" applyFill="1"/>
    <xf numFmtId="190" fontId="4" fillId="11" borderId="6" xfId="1502" applyNumberFormat="1" applyFont="1" applyFill="1" applyBorder="1" applyAlignment="1">
      <alignment horizontal="center"/>
    </xf>
    <xf numFmtId="190" fontId="4" fillId="11" borderId="77" xfId="1502" applyNumberFormat="1" applyFont="1" applyFill="1" applyBorder="1" applyAlignment="1">
      <alignment horizontal="center"/>
    </xf>
    <xf numFmtId="9" fontId="19" fillId="11" borderId="36" xfId="1502" applyNumberFormat="1" applyFont="1" applyFill="1" applyBorder="1" applyAlignment="1">
      <alignment horizontal="center"/>
    </xf>
    <xf numFmtId="190" fontId="19" fillId="11" borderId="6" xfId="1502" applyNumberFormat="1" applyFont="1" applyFill="1" applyBorder="1" applyAlignment="1">
      <alignment horizontal="center"/>
    </xf>
    <xf numFmtId="190" fontId="19" fillId="11" borderId="77" xfId="1502" applyNumberFormat="1" applyFont="1" applyFill="1" applyBorder="1" applyAlignment="1" applyProtection="1">
      <alignment horizontal="center"/>
      <protection locked="0"/>
    </xf>
    <xf numFmtId="9" fontId="19" fillId="11" borderId="36" xfId="1502" applyNumberFormat="1" applyFont="1" applyFill="1" applyBorder="1" applyAlignment="1" applyProtection="1">
      <alignment horizontal="center"/>
      <protection locked="0"/>
    </xf>
    <xf numFmtId="190" fontId="4" fillId="11" borderId="36" xfId="768" applyNumberFormat="1" applyFont="1" applyFill="1" applyBorder="1" applyAlignment="1" applyProtection="1">
      <protection locked="0"/>
    </xf>
    <xf numFmtId="0" fontId="6" fillId="11" borderId="7" xfId="768" applyFill="1" applyBorder="1" applyAlignment="1">
      <alignment horizontal="left"/>
    </xf>
    <xf numFmtId="0" fontId="6" fillId="11" borderId="78" xfId="768" applyFill="1" applyBorder="1"/>
    <xf numFmtId="190" fontId="6" fillId="11" borderId="79" xfId="1502" applyNumberFormat="1" applyFont="1" applyFill="1" applyBorder="1"/>
    <xf numFmtId="190" fontId="4" fillId="11" borderId="80" xfId="1502" applyNumberFormat="1" applyFont="1" applyFill="1" applyBorder="1" applyAlignment="1" applyProtection="1">
      <alignment horizontal="center"/>
      <protection locked="0"/>
    </xf>
    <xf numFmtId="9" fontId="19" fillId="11" borderId="81" xfId="1502" applyNumberFormat="1" applyFont="1" applyFill="1" applyBorder="1" applyAlignment="1" applyProtection="1">
      <alignment horizontal="center"/>
      <protection locked="0"/>
    </xf>
    <xf numFmtId="190" fontId="4" fillId="11" borderId="15" xfId="768" applyNumberFormat="1" applyFont="1" applyFill="1" applyBorder="1" applyAlignment="1" applyProtection="1">
      <protection locked="0"/>
    </xf>
    <xf numFmtId="190" fontId="15" fillId="11" borderId="36" xfId="768" applyNumberFormat="1" applyFont="1" applyFill="1" applyBorder="1" applyAlignment="1" applyProtection="1">
      <protection locked="0"/>
    </xf>
    <xf numFmtId="168" fontId="19" fillId="11" borderId="13" xfId="1502" applyNumberFormat="1" applyFont="1" applyFill="1" applyBorder="1" applyAlignment="1" applyProtection="1">
      <alignment horizontal="center"/>
      <protection locked="0"/>
    </xf>
    <xf numFmtId="0" fontId="6" fillId="11" borderId="9" xfId="768" applyFill="1" applyBorder="1" applyProtection="1">
      <protection locked="0"/>
    </xf>
    <xf numFmtId="10" fontId="6" fillId="11" borderId="0" xfId="1502" applyNumberFormat="1" applyFont="1" applyFill="1"/>
    <xf numFmtId="168" fontId="6" fillId="11" borderId="0" xfId="1502" applyNumberFormat="1" applyFont="1" applyFill="1"/>
    <xf numFmtId="2" fontId="6" fillId="11" borderId="0" xfId="768" applyNumberFormat="1" applyFill="1"/>
    <xf numFmtId="2" fontId="19" fillId="0" borderId="0" xfId="768" applyNumberFormat="1" applyFont="1" applyFill="1"/>
    <xf numFmtId="2" fontId="6" fillId="0" borderId="0" xfId="768" applyNumberFormat="1" applyFill="1"/>
    <xf numFmtId="0" fontId="6" fillId="0" borderId="0" xfId="768" applyBorder="1"/>
    <xf numFmtId="0" fontId="15" fillId="11" borderId="0" xfId="768" applyFont="1" applyFill="1"/>
    <xf numFmtId="0" fontId="4" fillId="11" borderId="0" xfId="768" applyFont="1" applyFill="1" applyBorder="1"/>
    <xf numFmtId="165" fontId="22" fillId="11" borderId="0" xfId="726" applyFont="1" applyFill="1" applyBorder="1" applyAlignment="1" applyProtection="1">
      <alignment horizontal="right"/>
    </xf>
    <xf numFmtId="172" fontId="19" fillId="11" borderId="0" xfId="1502" applyNumberFormat="1" applyFont="1" applyFill="1" applyBorder="1" applyAlignment="1">
      <alignment horizontal="center"/>
    </xf>
    <xf numFmtId="174" fontId="22" fillId="11" borderId="0" xfId="768" applyNumberFormat="1" applyFont="1" applyFill="1" applyBorder="1" applyAlignment="1" applyProtection="1">
      <alignment horizontal="right"/>
    </xf>
    <xf numFmtId="175" fontId="20" fillId="11" borderId="0" xfId="768" applyNumberFormat="1" applyFont="1" applyFill="1" applyBorder="1"/>
    <xf numFmtId="165" fontId="20" fillId="11" borderId="0" xfId="726" applyFont="1" applyFill="1" applyBorder="1"/>
    <xf numFmtId="165" fontId="20" fillId="11" borderId="0" xfId="726" applyFont="1" applyFill="1" applyBorder="1" applyAlignment="1">
      <alignment horizontal="right"/>
    </xf>
    <xf numFmtId="174" fontId="20" fillId="11" borderId="0" xfId="768" applyNumberFormat="1" applyFont="1" applyFill="1" applyBorder="1"/>
    <xf numFmtId="177" fontId="6" fillId="11" borderId="0" xfId="768" applyNumberFormat="1" applyFill="1"/>
    <xf numFmtId="0" fontId="7" fillId="11" borderId="0" xfId="768" applyFont="1" applyFill="1" applyBorder="1" applyAlignment="1">
      <alignment horizontal="centerContinuous"/>
    </xf>
    <xf numFmtId="0" fontId="21" fillId="11" borderId="0" xfId="768" applyNumberFormat="1" applyFont="1" applyFill="1" applyBorder="1" applyAlignment="1" applyProtection="1">
      <alignment horizontal="center"/>
      <protection locked="0"/>
    </xf>
    <xf numFmtId="165" fontId="14" fillId="11" borderId="0" xfId="726" applyFont="1" applyFill="1" applyBorder="1" applyAlignment="1" applyProtection="1">
      <alignment horizontal="right"/>
    </xf>
    <xf numFmtId="172" fontId="6" fillId="11" borderId="0" xfId="768" applyNumberFormat="1" applyFill="1"/>
    <xf numFmtId="191" fontId="15" fillId="11" borderId="82" xfId="726" applyNumberFormat="1" applyFont="1" applyFill="1" applyBorder="1"/>
    <xf numFmtId="165" fontId="15" fillId="11" borderId="0" xfId="726" applyFont="1" applyFill="1" applyBorder="1"/>
    <xf numFmtId="174" fontId="6" fillId="11" borderId="0" xfId="768" applyNumberFormat="1" applyFill="1"/>
    <xf numFmtId="165" fontId="6" fillId="11" borderId="0" xfId="768" applyNumberFormat="1" applyFill="1"/>
    <xf numFmtId="2" fontId="5" fillId="11" borderId="0" xfId="768" applyNumberFormat="1" applyFont="1" applyFill="1" applyBorder="1"/>
    <xf numFmtId="0" fontId="23" fillId="11" borderId="0" xfId="768" applyFont="1" applyFill="1"/>
    <xf numFmtId="0" fontId="6" fillId="11" borderId="0" xfId="768" applyNumberFormat="1" applyFill="1" applyBorder="1"/>
    <xf numFmtId="0" fontId="6" fillId="0" borderId="0" xfId="768" applyNumberFormat="1" applyBorder="1"/>
    <xf numFmtId="191" fontId="15" fillId="11" borderId="73" xfId="768" applyNumberFormat="1" applyFont="1" applyFill="1" applyBorder="1" applyAlignment="1">
      <alignment horizontal="right" vertical="center" indent="1"/>
    </xf>
    <xf numFmtId="0" fontId="15" fillId="11" borderId="0" xfId="768" applyFont="1" applyFill="1" applyBorder="1" applyAlignment="1">
      <alignment horizontal="left"/>
    </xf>
    <xf numFmtId="0" fontId="3" fillId="11" borderId="0" xfId="768" applyFont="1" applyFill="1" applyBorder="1" applyAlignment="1">
      <alignment horizontal="left"/>
    </xf>
    <xf numFmtId="0" fontId="4" fillId="11" borderId="0" xfId="0" applyFont="1" applyFill="1" applyBorder="1" applyAlignment="1">
      <alignment horizontal="left" vertical="center"/>
    </xf>
    <xf numFmtId="4" fontId="31" fillId="11" borderId="83" xfId="1470" applyNumberFormat="1" applyFont="1" applyFill="1" applyBorder="1" applyAlignment="1">
      <alignment horizontal="right" vertical="center"/>
    </xf>
    <xf numFmtId="4" fontId="29" fillId="11" borderId="50" xfId="1470" applyNumberFormat="1" applyFont="1" applyFill="1" applyBorder="1" applyAlignment="1">
      <alignment horizontal="right" vertical="center"/>
    </xf>
    <xf numFmtId="4" fontId="6" fillId="11" borderId="83" xfId="0" applyNumberFormat="1" applyFont="1" applyFill="1" applyBorder="1" applyAlignment="1">
      <alignment vertical="center"/>
    </xf>
    <xf numFmtId="4" fontId="29" fillId="11" borderId="83" xfId="1470" applyNumberFormat="1" applyFont="1" applyFill="1" applyBorder="1" applyAlignment="1">
      <alignment horizontal="right" vertical="center"/>
    </xf>
    <xf numFmtId="0" fontId="6" fillId="11" borderId="6" xfId="768" applyFill="1" applyBorder="1" applyAlignment="1"/>
    <xf numFmtId="0" fontId="6" fillId="11" borderId="77" xfId="768" applyFill="1" applyBorder="1" applyAlignment="1"/>
    <xf numFmtId="4" fontId="15" fillId="11" borderId="63" xfId="0" applyNumberFormat="1" applyFont="1" applyFill="1" applyBorder="1" applyAlignment="1">
      <alignment vertical="center"/>
    </xf>
    <xf numFmtId="0" fontId="5" fillId="11" borderId="84" xfId="0" applyFont="1" applyFill="1" applyBorder="1" applyAlignment="1">
      <alignment horizontal="right" vertical="center"/>
    </xf>
    <xf numFmtId="191" fontId="14" fillId="11" borderId="35" xfId="1471" applyNumberFormat="1" applyFont="1" applyFill="1" applyBorder="1" applyAlignment="1">
      <alignment horizontal="right" vertical="center"/>
    </xf>
    <xf numFmtId="191" fontId="14" fillId="11" borderId="85" xfId="1471" applyNumberFormat="1" applyFont="1" applyFill="1" applyBorder="1" applyAlignment="1">
      <alignment horizontal="right" vertical="center"/>
    </xf>
    <xf numFmtId="191" fontId="14" fillId="11" borderId="16" xfId="1471" applyNumberFormat="1" applyFont="1" applyFill="1" applyBorder="1" applyAlignment="1">
      <alignment horizontal="right" vertical="center"/>
    </xf>
    <xf numFmtId="191" fontId="14" fillId="11" borderId="85" xfId="1471" applyNumberFormat="1" applyFont="1" applyFill="1" applyBorder="1" applyAlignment="1">
      <alignment horizontal="right" vertical="center" wrapText="1"/>
    </xf>
    <xf numFmtId="191" fontId="14" fillId="11" borderId="16" xfId="1471" applyNumberFormat="1" applyFont="1" applyFill="1" applyBorder="1" applyAlignment="1">
      <alignment horizontal="right" vertical="center" wrapText="1"/>
    </xf>
    <xf numFmtId="191" fontId="14" fillId="11" borderId="0" xfId="1471" applyNumberFormat="1" applyFont="1" applyFill="1" applyBorder="1" applyAlignment="1">
      <alignment horizontal="right" vertical="center"/>
    </xf>
    <xf numFmtId="191" fontId="14" fillId="11" borderId="86" xfId="1471" applyNumberFormat="1" applyFont="1" applyFill="1" applyBorder="1" applyAlignment="1">
      <alignment horizontal="right" vertical="center"/>
    </xf>
    <xf numFmtId="191" fontId="14" fillId="11" borderId="87" xfId="1471" applyNumberFormat="1" applyFont="1" applyFill="1" applyBorder="1" applyAlignment="1">
      <alignment horizontal="right" vertical="center"/>
    </xf>
    <xf numFmtId="191" fontId="14" fillId="11" borderId="87" xfId="1471" applyNumberFormat="1" applyFont="1" applyFill="1" applyBorder="1" applyAlignment="1">
      <alignment horizontal="right" vertical="center" wrapText="1"/>
    </xf>
    <xf numFmtId="191" fontId="14" fillId="11" borderId="88" xfId="1471" applyNumberFormat="1" applyFont="1" applyFill="1" applyBorder="1" applyAlignment="1">
      <alignment horizontal="right" vertical="center" wrapText="1"/>
    </xf>
    <xf numFmtId="191" fontId="14" fillId="11" borderId="0" xfId="1471" applyNumberFormat="1" applyFont="1" applyFill="1" applyBorder="1" applyAlignment="1">
      <alignment horizontal="right" vertical="center" wrapText="1"/>
    </xf>
    <xf numFmtId="191" fontId="4" fillId="11" borderId="36" xfId="0" applyNumberFormat="1" applyFont="1" applyFill="1" applyBorder="1" applyAlignment="1">
      <alignment vertical="center"/>
    </xf>
    <xf numFmtId="167" fontId="4" fillId="11" borderId="36" xfId="0" applyNumberFormat="1" applyFont="1" applyFill="1" applyBorder="1" applyAlignment="1">
      <alignment vertical="center"/>
    </xf>
    <xf numFmtId="4" fontId="15" fillId="11" borderId="9" xfId="0" applyNumberFormat="1" applyFont="1" applyFill="1" applyBorder="1" applyAlignment="1">
      <alignment vertical="center"/>
    </xf>
    <xf numFmtId="4" fontId="15" fillId="11" borderId="89" xfId="0" applyNumberFormat="1" applyFont="1" applyFill="1" applyBorder="1" applyAlignment="1">
      <alignment vertical="center"/>
    </xf>
    <xf numFmtId="4" fontId="15" fillId="11" borderId="36" xfId="0" applyNumberFormat="1" applyFont="1" applyFill="1" applyBorder="1" applyAlignment="1">
      <alignment vertical="center"/>
    </xf>
    <xf numFmtId="0" fontId="36" fillId="11" borderId="0" xfId="0" applyFont="1" applyFill="1" applyBorder="1" applyAlignment="1">
      <alignment horizontal="left"/>
    </xf>
    <xf numFmtId="4" fontId="15" fillId="11" borderId="90" xfId="0" applyNumberFormat="1" applyFont="1" applyFill="1" applyBorder="1" applyAlignment="1">
      <alignment vertical="center"/>
    </xf>
    <xf numFmtId="167" fontId="4" fillId="11" borderId="33" xfId="0" applyNumberFormat="1" applyFont="1" applyFill="1" applyBorder="1" applyAlignment="1">
      <alignment vertical="center"/>
    </xf>
    <xf numFmtId="4" fontId="15" fillId="11" borderId="90" xfId="734" applyNumberFormat="1" applyFont="1" applyFill="1" applyBorder="1" applyAlignment="1">
      <alignment vertical="center"/>
    </xf>
    <xf numFmtId="4" fontId="15" fillId="11" borderId="91" xfId="734" applyNumberFormat="1" applyFont="1" applyFill="1" applyBorder="1" applyAlignment="1">
      <alignment vertical="center"/>
    </xf>
    <xf numFmtId="4" fontId="15" fillId="11" borderId="68" xfId="734" applyNumberFormat="1" applyFont="1" applyFill="1" applyBorder="1" applyAlignment="1">
      <alignment vertical="center"/>
    </xf>
    <xf numFmtId="0" fontId="29" fillId="11" borderId="22" xfId="0" applyNumberFormat="1" applyFont="1" applyFill="1" applyBorder="1" applyAlignment="1" applyProtection="1">
      <alignment horizontal="right" vertical="center"/>
      <protection locked="0"/>
    </xf>
    <xf numFmtId="0" fontId="29" fillId="11" borderId="6" xfId="0" applyNumberFormat="1" applyFont="1" applyFill="1" applyBorder="1" applyAlignment="1" applyProtection="1">
      <alignment horizontal="right" vertical="center"/>
      <protection locked="0"/>
    </xf>
    <xf numFmtId="0" fontId="4" fillId="11" borderId="84" xfId="0" applyFont="1" applyFill="1" applyBorder="1" applyAlignment="1">
      <alignment vertical="center"/>
    </xf>
    <xf numFmtId="4" fontId="20" fillId="11" borderId="92" xfId="734" applyNumberFormat="1" applyFont="1" applyFill="1" applyBorder="1" applyAlignment="1">
      <alignment vertical="center"/>
    </xf>
    <xf numFmtId="4" fontId="20" fillId="11" borderId="6" xfId="734" applyNumberFormat="1" applyFont="1" applyFill="1" applyBorder="1" applyAlignment="1">
      <alignment vertical="center"/>
    </xf>
    <xf numFmtId="192" fontId="20" fillId="11" borderId="12" xfId="734" applyNumberFormat="1" applyFont="1" applyFill="1" applyBorder="1" applyAlignment="1">
      <alignment vertical="center"/>
    </xf>
    <xf numFmtId="192" fontId="15" fillId="11" borderId="28" xfId="734" applyNumberFormat="1" applyFont="1" applyFill="1" applyBorder="1" applyAlignment="1">
      <alignment vertical="center"/>
    </xf>
    <xf numFmtId="192" fontId="4" fillId="11" borderId="93" xfId="734" applyNumberFormat="1" applyFont="1" applyFill="1" applyBorder="1" applyAlignment="1">
      <alignment vertical="center"/>
    </xf>
    <xf numFmtId="192" fontId="15" fillId="11" borderId="30" xfId="734" applyNumberFormat="1" applyFont="1" applyFill="1" applyBorder="1" applyAlignment="1">
      <alignment vertical="center"/>
    </xf>
    <xf numFmtId="192" fontId="15" fillId="11" borderId="90" xfId="734" applyNumberFormat="1" applyFont="1" applyFill="1" applyBorder="1" applyAlignment="1">
      <alignment vertical="center"/>
    </xf>
    <xf numFmtId="192" fontId="4" fillId="11" borderId="36" xfId="0" applyNumberFormat="1" applyFont="1" applyFill="1" applyBorder="1" applyAlignment="1">
      <alignment vertical="center"/>
    </xf>
    <xf numFmtId="192" fontId="15" fillId="11" borderId="68" xfId="734" applyNumberFormat="1" applyFont="1" applyFill="1" applyBorder="1" applyAlignment="1">
      <alignment vertical="center"/>
    </xf>
    <xf numFmtId="4" fontId="6" fillId="11" borderId="6" xfId="747" applyNumberFormat="1" applyFont="1" applyFill="1" applyBorder="1" applyAlignment="1">
      <alignment vertical="center"/>
    </xf>
    <xf numFmtId="4" fontId="6" fillId="11" borderId="0" xfId="747" applyNumberFormat="1" applyFont="1" applyFill="1" applyBorder="1" applyAlignment="1">
      <alignment vertical="center"/>
    </xf>
    <xf numFmtId="4" fontId="29" fillId="11" borderId="12" xfId="0" quotePrefix="1" applyNumberFormat="1" applyFont="1" applyFill="1" applyBorder="1" applyAlignment="1" applyProtection="1">
      <alignment horizontal="right" vertical="center"/>
      <protection locked="0"/>
    </xf>
    <xf numFmtId="4" fontId="15" fillId="11" borderId="9" xfId="734" applyNumberFormat="1" applyFont="1" applyFill="1" applyBorder="1" applyAlignment="1">
      <alignment vertical="center"/>
    </xf>
    <xf numFmtId="189" fontId="0" fillId="11" borderId="6" xfId="0" applyNumberFormat="1" applyFill="1" applyBorder="1"/>
    <xf numFmtId="189" fontId="4" fillId="11" borderId="36" xfId="0" applyNumberFormat="1" applyFont="1" applyFill="1" applyBorder="1"/>
    <xf numFmtId="189" fontId="4" fillId="11" borderId="94" xfId="0" applyNumberFormat="1" applyFont="1" applyFill="1" applyBorder="1"/>
    <xf numFmtId="189" fontId="4" fillId="11" borderId="95" xfId="0" applyNumberFormat="1" applyFont="1" applyFill="1" applyBorder="1"/>
    <xf numFmtId="189" fontId="4" fillId="11" borderId="89" xfId="0" applyNumberFormat="1" applyFont="1" applyFill="1" applyBorder="1"/>
    <xf numFmtId="189" fontId="0" fillId="11" borderId="6" xfId="0" applyNumberFormat="1" applyFill="1" applyBorder="1" applyAlignment="1">
      <alignment horizontal="right" indent="1"/>
    </xf>
    <xf numFmtId="189" fontId="0" fillId="11" borderId="0" xfId="0" applyNumberFormat="1" applyFill="1" applyBorder="1" applyAlignment="1">
      <alignment horizontal="right" indent="1"/>
    </xf>
    <xf numFmtId="189" fontId="4" fillId="11" borderId="36" xfId="0" applyNumberFormat="1" applyFont="1" applyFill="1" applyBorder="1" applyAlignment="1">
      <alignment horizontal="right" indent="1"/>
    </xf>
    <xf numFmtId="189" fontId="4" fillId="11" borderId="42" xfId="0" applyNumberFormat="1" applyFont="1" applyFill="1" applyBorder="1" applyAlignment="1">
      <alignment horizontal="right" indent="1"/>
    </xf>
    <xf numFmtId="189" fontId="4" fillId="11" borderId="96" xfId="0" applyNumberFormat="1" applyFont="1" applyFill="1" applyBorder="1" applyAlignment="1">
      <alignment horizontal="right" indent="1"/>
    </xf>
    <xf numFmtId="189" fontId="4" fillId="11" borderId="89" xfId="0" applyNumberFormat="1" applyFont="1" applyFill="1" applyBorder="1" applyAlignment="1">
      <alignment horizontal="right" indent="1"/>
    </xf>
    <xf numFmtId="173" fontId="41" fillId="11" borderId="0" xfId="0" applyNumberFormat="1" applyFont="1" applyFill="1" applyBorder="1"/>
    <xf numFmtId="4" fontId="4" fillId="11" borderId="97" xfId="0" applyNumberFormat="1" applyFont="1" applyFill="1" applyBorder="1" applyAlignment="1">
      <alignment vertical="center"/>
    </xf>
    <xf numFmtId="191" fontId="4" fillId="0" borderId="71" xfId="0" applyNumberFormat="1" applyFont="1" applyFill="1" applyBorder="1" applyAlignment="1">
      <alignment vertical="center"/>
    </xf>
    <xf numFmtId="191" fontId="4" fillId="0" borderId="29" xfId="0" applyNumberFormat="1" applyFont="1" applyFill="1" applyBorder="1" applyAlignment="1">
      <alignment vertical="center"/>
    </xf>
    <xf numFmtId="191" fontId="0" fillId="11" borderId="21" xfId="0" applyNumberFormat="1" applyFill="1" applyBorder="1" applyAlignment="1">
      <alignment vertical="center"/>
    </xf>
    <xf numFmtId="191" fontId="0" fillId="11" borderId="16" xfId="0" applyNumberFormat="1" applyFill="1" applyBorder="1" applyAlignment="1">
      <alignment vertical="center"/>
    </xf>
    <xf numFmtId="191" fontId="4" fillId="0" borderId="62" xfId="0" applyNumberFormat="1" applyFont="1" applyFill="1" applyBorder="1" applyAlignment="1">
      <alignment vertical="center"/>
    </xf>
    <xf numFmtId="191" fontId="4" fillId="0" borderId="58" xfId="0" applyNumberFormat="1" applyFont="1" applyFill="1" applyBorder="1" applyAlignment="1">
      <alignment vertical="center"/>
    </xf>
    <xf numFmtId="191" fontId="0" fillId="11" borderId="0" xfId="0" applyNumberFormat="1" applyFill="1" applyBorder="1" applyAlignment="1">
      <alignment vertical="center"/>
    </xf>
    <xf numFmtId="191" fontId="4" fillId="0" borderId="98" xfId="0" applyNumberFormat="1" applyFont="1" applyFill="1" applyBorder="1" applyAlignment="1">
      <alignment vertical="center"/>
    </xf>
    <xf numFmtId="191" fontId="4" fillId="0" borderId="99" xfId="0" applyNumberFormat="1" applyFont="1" applyFill="1" applyBorder="1" applyAlignment="1">
      <alignment vertical="center"/>
    </xf>
    <xf numFmtId="191" fontId="4" fillId="0" borderId="100" xfId="0" applyNumberFormat="1" applyFont="1" applyFill="1" applyBorder="1" applyAlignment="1">
      <alignment vertical="center"/>
    </xf>
    <xf numFmtId="191" fontId="4" fillId="0" borderId="101" xfId="0" applyNumberFormat="1" applyFont="1" applyFill="1" applyBorder="1" applyAlignment="1">
      <alignment vertical="center"/>
    </xf>
    <xf numFmtId="191" fontId="0" fillId="11" borderId="15" xfId="0" applyNumberFormat="1" applyFill="1" applyBorder="1" applyAlignment="1">
      <alignment vertical="center"/>
    </xf>
    <xf numFmtId="191" fontId="4" fillId="0" borderId="57" xfId="0" applyNumberFormat="1" applyFont="1" applyFill="1" applyBorder="1" applyAlignment="1">
      <alignment vertical="center"/>
    </xf>
    <xf numFmtId="191" fontId="0" fillId="11" borderId="14" xfId="0" applyNumberFormat="1" applyFill="1" applyBorder="1" applyAlignment="1">
      <alignment vertical="center"/>
    </xf>
    <xf numFmtId="191" fontId="4" fillId="0" borderId="61" xfId="0" applyNumberFormat="1" applyFont="1" applyFill="1" applyBorder="1" applyAlignment="1">
      <alignment vertical="center"/>
    </xf>
    <xf numFmtId="191" fontId="4" fillId="11" borderId="102" xfId="0" applyNumberFormat="1" applyFont="1" applyFill="1" applyBorder="1" applyAlignment="1">
      <alignment vertical="center"/>
    </xf>
    <xf numFmtId="191" fontId="4" fillId="11" borderId="68" xfId="0" applyNumberFormat="1" applyFont="1" applyFill="1" applyBorder="1" applyAlignment="1">
      <alignment vertical="center"/>
    </xf>
    <xf numFmtId="191" fontId="4" fillId="0" borderId="103" xfId="0" applyNumberFormat="1" applyFont="1" applyFill="1" applyBorder="1" applyAlignment="1">
      <alignment vertical="center"/>
    </xf>
    <xf numFmtId="191" fontId="4" fillId="0" borderId="104" xfId="0" applyNumberFormat="1" applyFont="1" applyFill="1" applyBorder="1" applyAlignment="1">
      <alignment vertical="center"/>
    </xf>
    <xf numFmtId="191" fontId="4" fillId="0" borderId="63" xfId="0" applyNumberFormat="1" applyFont="1" applyFill="1" applyBorder="1" applyAlignment="1">
      <alignment vertical="center"/>
    </xf>
    <xf numFmtId="173" fontId="5" fillId="0" borderId="63" xfId="0" applyNumberFormat="1" applyFont="1" applyFill="1" applyBorder="1" applyAlignment="1">
      <alignment vertical="center"/>
    </xf>
    <xf numFmtId="191" fontId="4" fillId="0" borderId="105" xfId="0" applyNumberFormat="1" applyFont="1" applyFill="1" applyBorder="1" applyAlignment="1">
      <alignment vertical="center"/>
    </xf>
    <xf numFmtId="191" fontId="4" fillId="0" borderId="73" xfId="0" applyNumberFormat="1" applyFont="1" applyFill="1" applyBorder="1" applyAlignment="1">
      <alignment vertical="center"/>
    </xf>
    <xf numFmtId="191" fontId="15" fillId="0" borderId="73" xfId="0" applyNumberFormat="1" applyFont="1" applyFill="1" applyBorder="1" applyAlignment="1">
      <alignment vertical="center"/>
    </xf>
    <xf numFmtId="191" fontId="6" fillId="11" borderId="6" xfId="736" applyNumberFormat="1" applyFill="1" applyBorder="1"/>
    <xf numFmtId="191" fontId="6" fillId="11" borderId="15" xfId="736" applyNumberFormat="1" applyFill="1" applyBorder="1"/>
    <xf numFmtId="191" fontId="4" fillId="11" borderId="36" xfId="736" applyNumberFormat="1" applyFont="1" applyFill="1" applyBorder="1"/>
    <xf numFmtId="191" fontId="4" fillId="11" borderId="42" xfId="736" applyNumberFormat="1" applyFont="1" applyFill="1" applyBorder="1"/>
    <xf numFmtId="191" fontId="4" fillId="11" borderId="94" xfId="736" applyNumberFormat="1" applyFont="1" applyFill="1" applyBorder="1"/>
    <xf numFmtId="191" fontId="4" fillId="11" borderId="89" xfId="736" applyNumberFormat="1" applyFont="1" applyFill="1" applyBorder="1"/>
    <xf numFmtId="4" fontId="4" fillId="11" borderId="36" xfId="0" applyNumberFormat="1" applyFont="1" applyFill="1" applyBorder="1" applyAlignment="1">
      <alignment horizontal="center" vertical="center"/>
    </xf>
    <xf numFmtId="4" fontId="4" fillId="11" borderId="101" xfId="0" applyNumberFormat="1" applyFont="1" applyFill="1" applyBorder="1" applyAlignment="1">
      <alignment horizontal="center" vertical="center"/>
    </xf>
    <xf numFmtId="4" fontId="4" fillId="11" borderId="97" xfId="0" applyNumberFormat="1" applyFont="1" applyFill="1" applyBorder="1" applyAlignment="1">
      <alignment horizontal="center" vertical="center"/>
    </xf>
    <xf numFmtId="4" fontId="4" fillId="11" borderId="100" xfId="0" applyNumberFormat="1" applyFont="1" applyFill="1" applyBorder="1" applyAlignment="1">
      <alignment horizontal="center" vertical="center"/>
    </xf>
    <xf numFmtId="4" fontId="4" fillId="11" borderId="73" xfId="0" applyNumberFormat="1" applyFont="1" applyFill="1" applyBorder="1" applyAlignment="1">
      <alignment horizontal="center" vertical="center"/>
    </xf>
    <xf numFmtId="4" fontId="0" fillId="11" borderId="83" xfId="0" applyNumberFormat="1" applyFill="1" applyBorder="1" applyAlignment="1">
      <alignment horizontal="center" vertical="center"/>
    </xf>
    <xf numFmtId="4" fontId="4" fillId="11" borderId="106" xfId="0" applyNumberFormat="1" applyFont="1" applyFill="1" applyBorder="1" applyAlignment="1">
      <alignment horizontal="center" vertical="center"/>
    </xf>
    <xf numFmtId="4" fontId="0" fillId="11" borderId="107" xfId="0" applyNumberFormat="1" applyFill="1" applyBorder="1" applyAlignment="1">
      <alignment horizontal="center" vertical="center"/>
    </xf>
    <xf numFmtId="4" fontId="4" fillId="11" borderId="108" xfId="0" applyNumberFormat="1" applyFont="1" applyFill="1" applyBorder="1" applyAlignment="1">
      <alignment horizontal="center" vertical="center"/>
    </xf>
    <xf numFmtId="4" fontId="4" fillId="11" borderId="48" xfId="0" applyNumberFormat="1" applyFont="1" applyFill="1" applyBorder="1" applyAlignment="1">
      <alignment horizontal="center" vertical="center"/>
    </xf>
    <xf numFmtId="2" fontId="6" fillId="11" borderId="34" xfId="1328" applyNumberFormat="1" applyFont="1" applyFill="1" applyBorder="1" applyAlignment="1">
      <alignment horizontal="center"/>
    </xf>
    <xf numFmtId="2" fontId="0" fillId="11" borderId="109" xfId="0" applyNumberFormat="1" applyFont="1" applyFill="1" applyBorder="1" applyAlignment="1">
      <alignment horizontal="center"/>
    </xf>
    <xf numFmtId="2" fontId="4" fillId="11" borderId="110" xfId="1328" applyNumberFormat="1" applyFont="1" applyFill="1" applyBorder="1" applyAlignment="1">
      <alignment horizontal="center"/>
    </xf>
    <xf numFmtId="2" fontId="4" fillId="11" borderId="111" xfId="1328" applyNumberFormat="1" applyFont="1" applyFill="1" applyBorder="1" applyAlignment="1">
      <alignment horizontal="center"/>
    </xf>
    <xf numFmtId="2" fontId="6" fillId="11" borderId="35" xfId="1328" applyNumberFormat="1" applyFont="1" applyFill="1" applyBorder="1" applyAlignment="1">
      <alignment horizontal="center"/>
    </xf>
    <xf numFmtId="0" fontId="6" fillId="11" borderId="6" xfId="1328" applyFont="1" applyFill="1" applyBorder="1"/>
    <xf numFmtId="0" fontId="6" fillId="11" borderId="0" xfId="1328" applyFill="1" applyBorder="1" applyAlignment="1">
      <alignment horizontal="left"/>
    </xf>
    <xf numFmtId="0" fontId="0" fillId="11" borderId="53" xfId="0" applyFill="1" applyBorder="1"/>
    <xf numFmtId="2" fontId="0" fillId="11" borderId="0" xfId="0" applyNumberFormat="1" applyFill="1" applyBorder="1"/>
    <xf numFmtId="2" fontId="0" fillId="11" borderId="0" xfId="0" applyNumberFormat="1" applyFont="1" applyFill="1" applyBorder="1"/>
    <xf numFmtId="0" fontId="21" fillId="11" borderId="0" xfId="0" applyFont="1" applyFill="1" applyBorder="1" applyAlignment="1">
      <alignment horizontal="center"/>
    </xf>
    <xf numFmtId="2" fontId="6" fillId="0" borderId="112" xfId="1479" applyNumberFormat="1" applyFill="1" applyBorder="1" applyAlignment="1">
      <alignment horizontal="right"/>
    </xf>
    <xf numFmtId="2" fontId="0" fillId="0" borderId="112" xfId="0" applyNumberFormat="1" applyFill="1" applyBorder="1" applyAlignment="1">
      <alignment horizontal="right" vertical="center"/>
    </xf>
    <xf numFmtId="0" fontId="18" fillId="11" borderId="113" xfId="0" applyFont="1" applyFill="1" applyBorder="1" applyAlignment="1">
      <alignment horizontal="center" vertical="center"/>
    </xf>
    <xf numFmtId="2" fontId="6" fillId="11" borderId="112" xfId="1479" applyNumberFormat="1" applyFill="1" applyBorder="1" applyAlignment="1">
      <alignment horizontal="right"/>
    </xf>
    <xf numFmtId="0" fontId="18" fillId="11" borderId="114" xfId="0" applyFont="1" applyFill="1" applyBorder="1" applyAlignment="1">
      <alignment horizontal="center" vertical="center"/>
    </xf>
    <xf numFmtId="0" fontId="18" fillId="11" borderId="115" xfId="0" applyFont="1" applyFill="1" applyBorder="1" applyAlignment="1">
      <alignment horizontal="center" vertical="center"/>
    </xf>
    <xf numFmtId="2" fontId="4" fillId="11" borderId="116" xfId="1328" applyNumberFormat="1" applyFont="1" applyFill="1" applyBorder="1" applyAlignment="1">
      <alignment horizontal="center"/>
    </xf>
    <xf numFmtId="0" fontId="4" fillId="11" borderId="117" xfId="0" applyFont="1" applyFill="1" applyBorder="1"/>
    <xf numFmtId="0" fontId="0" fillId="11" borderId="118" xfId="0" applyFill="1" applyBorder="1"/>
    <xf numFmtId="0" fontId="34" fillId="11" borderId="0" xfId="0" applyFont="1" applyFill="1" applyBorder="1"/>
    <xf numFmtId="2" fontId="4" fillId="11" borderId="119" xfId="0" applyNumberFormat="1" applyFont="1" applyFill="1" applyBorder="1" applyAlignment="1">
      <alignment horizontal="center"/>
    </xf>
    <xf numFmtId="2" fontId="4" fillId="11" borderId="120" xfId="0" applyNumberFormat="1" applyFont="1" applyFill="1" applyBorder="1" applyAlignment="1">
      <alignment horizontal="center"/>
    </xf>
    <xf numFmtId="0" fontId="6" fillId="11" borderId="121" xfId="0" applyFont="1" applyFill="1" applyBorder="1"/>
    <xf numFmtId="0" fontId="6" fillId="11" borderId="75" xfId="0" applyFont="1" applyFill="1" applyBorder="1"/>
    <xf numFmtId="0" fontId="4" fillId="11" borderId="60" xfId="0" applyFont="1" applyFill="1" applyBorder="1"/>
    <xf numFmtId="2" fontId="4" fillId="11" borderId="97" xfId="1328" applyNumberFormat="1" applyFont="1" applyFill="1" applyBorder="1" applyAlignment="1">
      <alignment horizontal="center"/>
    </xf>
    <xf numFmtId="2" fontId="4" fillId="11" borderId="67" xfId="1328" applyNumberFormat="1" applyFont="1" applyFill="1" applyBorder="1" applyAlignment="1">
      <alignment horizontal="center"/>
    </xf>
    <xf numFmtId="0" fontId="42" fillId="11" borderId="10" xfId="0" applyFont="1" applyFill="1" applyBorder="1" applyAlignment="1">
      <alignment wrapText="1"/>
    </xf>
    <xf numFmtId="0" fontId="0" fillId="11" borderId="122" xfId="0" applyFill="1" applyBorder="1" applyAlignment="1">
      <alignment horizontal="left"/>
    </xf>
    <xf numFmtId="0" fontId="14" fillId="11" borderId="122" xfId="0" applyFont="1" applyFill="1" applyBorder="1" applyAlignment="1">
      <alignment horizontal="left" vertical="top" wrapText="1"/>
    </xf>
    <xf numFmtId="0" fontId="34" fillId="11" borderId="122" xfId="0" applyFont="1" applyFill="1" applyBorder="1" applyAlignment="1">
      <alignment horizontal="left"/>
    </xf>
    <xf numFmtId="0" fontId="34" fillId="11" borderId="122" xfId="1328" applyFont="1" applyFill="1" applyBorder="1" applyAlignment="1">
      <alignment horizontal="left"/>
    </xf>
    <xf numFmtId="0" fontId="6" fillId="11" borderId="122" xfId="1328" applyFill="1" applyBorder="1" applyAlignment="1">
      <alignment horizontal="left"/>
    </xf>
    <xf numFmtId="0" fontId="6" fillId="11" borderId="123" xfId="1328" applyFill="1" applyBorder="1" applyAlignment="1">
      <alignment horizontal="left"/>
    </xf>
    <xf numFmtId="0" fontId="6" fillId="11" borderId="0" xfId="1328" applyFont="1" applyFill="1" applyBorder="1"/>
    <xf numFmtId="0" fontId="6" fillId="11" borderId="74" xfId="1328" applyFill="1" applyBorder="1" applyAlignment="1">
      <alignment horizontal="left"/>
    </xf>
    <xf numFmtId="0" fontId="4" fillId="11" borderId="26" xfId="0" applyFont="1" applyFill="1" applyBorder="1"/>
    <xf numFmtId="0" fontId="4" fillId="11" borderId="23" xfId="0" applyFont="1" applyFill="1" applyBorder="1"/>
    <xf numFmtId="168" fontId="8" fillId="0" borderId="0" xfId="1499" applyNumberFormat="1" applyFont="1" applyBorder="1"/>
    <xf numFmtId="9" fontId="8" fillId="0" borderId="0" xfId="1499" applyNumberFormat="1" applyFont="1" applyBorder="1"/>
    <xf numFmtId="4" fontId="31" fillId="11" borderId="124" xfId="1470" applyNumberFormat="1" applyFont="1" applyFill="1" applyBorder="1" applyAlignment="1">
      <alignment horizontal="right" vertical="center"/>
    </xf>
    <xf numFmtId="4" fontId="31" fillId="11" borderId="125" xfId="1470" applyNumberFormat="1" applyFont="1" applyFill="1" applyBorder="1" applyAlignment="1">
      <alignment horizontal="right" vertical="center"/>
    </xf>
    <xf numFmtId="4" fontId="14" fillId="0" borderId="15" xfId="1472" applyNumberFormat="1" applyFont="1" applyBorder="1" applyAlignment="1">
      <alignment horizontal="right" vertical="center"/>
    </xf>
    <xf numFmtId="4" fontId="4" fillId="11" borderId="19" xfId="0" applyNumberFormat="1" applyFont="1" applyFill="1" applyBorder="1" applyAlignment="1" applyProtection="1">
      <alignment horizontal="right" vertical="center"/>
      <protection locked="0"/>
    </xf>
    <xf numFmtId="4" fontId="14" fillId="0" borderId="21" xfId="1472" applyNumberFormat="1" applyFont="1" applyBorder="1" applyAlignment="1">
      <alignment horizontal="right" vertical="center"/>
    </xf>
    <xf numFmtId="4" fontId="14" fillId="0" borderId="32" xfId="1472" applyNumberFormat="1" applyFont="1" applyBorder="1" applyAlignment="1">
      <alignment horizontal="right" vertical="center"/>
    </xf>
    <xf numFmtId="4" fontId="14" fillId="11" borderId="15" xfId="1472" applyNumberFormat="1" applyFont="1" applyFill="1" applyBorder="1" applyAlignment="1">
      <alignment horizontal="right" vertical="center"/>
    </xf>
    <xf numFmtId="4" fontId="14" fillId="11" borderId="83" xfId="1472" applyNumberFormat="1" applyFont="1" applyFill="1" applyBorder="1" applyAlignment="1">
      <alignment horizontal="right" vertical="center"/>
    </xf>
    <xf numFmtId="4" fontId="6" fillId="11" borderId="15" xfId="0" applyNumberFormat="1" applyFont="1" applyFill="1" applyBorder="1" applyAlignment="1">
      <alignment vertical="center"/>
    </xf>
    <xf numFmtId="4" fontId="14" fillId="11" borderId="21" xfId="1472" applyNumberFormat="1" applyFont="1" applyFill="1" applyBorder="1" applyAlignment="1">
      <alignment horizontal="right" vertical="center"/>
    </xf>
    <xf numFmtId="4" fontId="14" fillId="11" borderId="32" xfId="1472" applyNumberFormat="1" applyFont="1" applyFill="1" applyBorder="1" applyAlignment="1">
      <alignment horizontal="right" vertical="center"/>
    </xf>
    <xf numFmtId="4" fontId="14" fillId="11" borderId="15" xfId="1472" applyNumberFormat="1" applyFont="1" applyFill="1" applyBorder="1" applyAlignment="1">
      <alignment horizontal="right" vertical="center" wrapText="1"/>
    </xf>
    <xf numFmtId="4" fontId="14" fillId="11" borderId="83" xfId="1472" applyNumberFormat="1" applyFont="1" applyFill="1" applyBorder="1" applyAlignment="1">
      <alignment horizontal="right" vertical="center" wrapText="1"/>
    </xf>
    <xf numFmtId="4" fontId="6" fillId="11" borderId="15" xfId="747" applyNumberFormat="1" applyFont="1" applyFill="1" applyBorder="1" applyAlignment="1">
      <alignment vertical="center"/>
    </xf>
    <xf numFmtId="4" fontId="6" fillId="11" borderId="15" xfId="0" applyNumberFormat="1" applyFont="1" applyFill="1" applyBorder="1" applyAlignment="1" applyProtection="1">
      <alignment horizontal="right" vertical="center"/>
      <protection locked="0"/>
    </xf>
    <xf numFmtId="4" fontId="6" fillId="11" borderId="14" xfId="747" applyNumberFormat="1" applyFont="1" applyFill="1" applyBorder="1" applyAlignment="1">
      <alignment vertical="center"/>
    </xf>
    <xf numFmtId="4" fontId="14" fillId="11" borderId="31" xfId="1472" applyNumberFormat="1" applyFont="1" applyFill="1" applyBorder="1" applyAlignment="1">
      <alignment horizontal="right" vertical="center"/>
    </xf>
    <xf numFmtId="4" fontId="6" fillId="11" borderId="15" xfId="0" applyNumberFormat="1" applyFont="1" applyFill="1" applyBorder="1" applyAlignment="1" applyProtection="1">
      <alignment vertical="center"/>
      <protection locked="0"/>
    </xf>
    <xf numFmtId="4" fontId="14" fillId="11" borderId="15" xfId="1472" applyNumberFormat="1" applyFont="1" applyFill="1" applyBorder="1" applyAlignment="1">
      <alignment vertical="center" wrapText="1"/>
    </xf>
    <xf numFmtId="4" fontId="6" fillId="11" borderId="83" xfId="0" applyNumberFormat="1" applyFont="1" applyFill="1" applyBorder="1" applyAlignment="1" applyProtection="1">
      <alignment vertical="center"/>
      <protection locked="0"/>
    </xf>
    <xf numFmtId="4" fontId="14" fillId="11" borderId="83" xfId="1472" applyNumberFormat="1" applyFont="1" applyFill="1" applyBorder="1" applyAlignment="1">
      <alignment vertical="center" wrapText="1"/>
    </xf>
    <xf numFmtId="4" fontId="14" fillId="11" borderId="16" xfId="1472" applyNumberFormat="1" applyFont="1" applyFill="1" applyBorder="1" applyAlignment="1">
      <alignment vertical="center" wrapText="1"/>
    </xf>
    <xf numFmtId="4" fontId="6" fillId="11" borderId="15" xfId="0" applyNumberFormat="1" applyFont="1" applyFill="1" applyBorder="1" applyAlignment="1">
      <alignment horizontal="right" vertical="center"/>
    </xf>
    <xf numFmtId="4" fontId="6" fillId="11" borderId="83" xfId="0" applyNumberFormat="1" applyFont="1" applyFill="1" applyBorder="1" applyAlignment="1">
      <alignment horizontal="right" vertical="center"/>
    </xf>
    <xf numFmtId="4" fontId="6" fillId="11" borderId="24" xfId="0" applyNumberFormat="1" applyFont="1" applyFill="1" applyBorder="1" applyAlignment="1">
      <alignment horizontal="right" vertical="center"/>
    </xf>
    <xf numFmtId="0" fontId="20" fillId="11" borderId="13" xfId="0" applyFont="1" applyFill="1" applyBorder="1" applyAlignment="1">
      <alignment horizontal="right" vertical="center"/>
    </xf>
    <xf numFmtId="4" fontId="29" fillId="11" borderId="127" xfId="0" quotePrefix="1" applyNumberFormat="1" applyFont="1" applyFill="1" applyBorder="1" applyAlignment="1" applyProtection="1">
      <alignment horizontal="right" vertical="center"/>
      <protection locked="0"/>
    </xf>
    <xf numFmtId="4" fontId="4" fillId="0" borderId="36" xfId="0" applyNumberFormat="1" applyFont="1" applyFill="1" applyBorder="1" applyAlignment="1">
      <alignment vertical="center"/>
    </xf>
    <xf numFmtId="4" fontId="0" fillId="11" borderId="34" xfId="0" applyNumberFormat="1" applyFill="1" applyBorder="1" applyAlignment="1">
      <alignment horizontal="center" vertical="center"/>
    </xf>
    <xf numFmtId="191" fontId="0" fillId="11" borderId="128" xfId="0" applyNumberFormat="1" applyFill="1" applyBorder="1" applyAlignment="1">
      <alignment vertical="center"/>
    </xf>
    <xf numFmtId="191" fontId="4" fillId="0" borderId="129" xfId="0" applyNumberFormat="1" applyFont="1" applyFill="1" applyBorder="1" applyAlignment="1">
      <alignment vertical="center"/>
    </xf>
    <xf numFmtId="4" fontId="0" fillId="11" borderId="130" xfId="0" applyNumberFormat="1" applyFill="1" applyBorder="1" applyAlignment="1">
      <alignment vertical="center"/>
    </xf>
    <xf numFmtId="4" fontId="0" fillId="11" borderId="34" xfId="0" applyNumberFormat="1" applyFill="1" applyBorder="1" applyAlignment="1">
      <alignment vertical="center"/>
    </xf>
    <xf numFmtId="4" fontId="4" fillId="0" borderId="131" xfId="0" applyNumberFormat="1" applyFont="1" applyFill="1" applyBorder="1" applyAlignment="1">
      <alignment vertical="center"/>
    </xf>
    <xf numFmtId="191" fontId="0" fillId="11" borderId="132" xfId="0" applyNumberFormat="1" applyFill="1" applyBorder="1" applyAlignment="1">
      <alignment vertical="center"/>
    </xf>
    <xf numFmtId="191" fontId="4" fillId="0" borderId="133" xfId="0" applyNumberFormat="1" applyFont="1" applyFill="1" applyBorder="1" applyAlignment="1">
      <alignment vertical="center"/>
    </xf>
    <xf numFmtId="4" fontId="0" fillId="11" borderId="31" xfId="0" applyNumberFormat="1" applyFill="1" applyBorder="1" applyAlignment="1">
      <alignment vertical="center"/>
    </xf>
    <xf numFmtId="4" fontId="4" fillId="0" borderId="134" xfId="0" applyNumberFormat="1" applyFont="1" applyFill="1" applyBorder="1" applyAlignment="1">
      <alignment vertical="center"/>
    </xf>
    <xf numFmtId="4" fontId="4" fillId="0" borderId="135" xfId="0" applyNumberFormat="1" applyFont="1" applyFill="1" applyBorder="1" applyAlignment="1">
      <alignment vertical="center"/>
    </xf>
    <xf numFmtId="0" fontId="0" fillId="11" borderId="23" xfId="0" applyFill="1" applyBorder="1"/>
    <xf numFmtId="0" fontId="0" fillId="11" borderId="136" xfId="0" applyFill="1" applyBorder="1"/>
    <xf numFmtId="2" fontId="4" fillId="11" borderId="93" xfId="0" applyNumberFormat="1" applyFont="1" applyFill="1" applyBorder="1" applyAlignment="1">
      <alignment horizontal="centerContinuous"/>
    </xf>
    <xf numFmtId="2" fontId="4" fillId="0" borderId="93" xfId="0" applyNumberFormat="1" applyFont="1" applyFill="1" applyBorder="1" applyAlignment="1">
      <alignment horizontal="centerContinuous"/>
    </xf>
    <xf numFmtId="0" fontId="13" fillId="11" borderId="137" xfId="0" applyFont="1" applyFill="1" applyBorder="1" applyAlignment="1">
      <alignment vertical="center" wrapText="1"/>
    </xf>
    <xf numFmtId="0" fontId="4" fillId="11" borderId="118" xfId="0" applyFont="1" applyFill="1" applyBorder="1"/>
    <xf numFmtId="0" fontId="4" fillId="11" borderId="10" xfId="0" applyFont="1" applyFill="1" applyBorder="1"/>
    <xf numFmtId="2" fontId="6" fillId="11" borderId="15" xfId="1328" applyNumberFormat="1" applyFont="1" applyFill="1" applyBorder="1" applyAlignment="1">
      <alignment horizontal="center"/>
    </xf>
    <xf numFmtId="2" fontId="4" fillId="11" borderId="138" xfId="1328" applyNumberFormat="1" applyFont="1" applyFill="1" applyBorder="1" applyAlignment="1">
      <alignment horizontal="center"/>
    </xf>
    <xf numFmtId="2" fontId="6" fillId="11" borderId="139" xfId="1328" applyNumberFormat="1" applyFont="1" applyFill="1" applyBorder="1" applyAlignment="1">
      <alignment horizontal="center"/>
    </xf>
    <xf numFmtId="2" fontId="6" fillId="11" borderId="36" xfId="1328" applyNumberFormat="1" applyFont="1" applyFill="1" applyBorder="1" applyAlignment="1">
      <alignment horizontal="center"/>
    </xf>
    <xf numFmtId="2" fontId="4" fillId="11" borderId="119" xfId="1328" applyNumberFormat="1" applyFont="1" applyFill="1" applyBorder="1" applyAlignment="1">
      <alignment horizontal="center"/>
    </xf>
    <xf numFmtId="2" fontId="6" fillId="11" borderId="33" xfId="1328" applyNumberFormat="1" applyFont="1" applyFill="1" applyBorder="1" applyAlignment="1">
      <alignment horizontal="center"/>
    </xf>
    <xf numFmtId="0" fontId="14" fillId="11" borderId="0" xfId="0" applyFont="1" applyFill="1" applyBorder="1" applyAlignment="1">
      <alignment horizontal="left" vertical="top" wrapText="1"/>
    </xf>
    <xf numFmtId="2" fontId="6" fillId="11" borderId="16" xfId="1328" applyNumberFormat="1" applyFont="1" applyFill="1" applyBorder="1" applyAlignment="1">
      <alignment horizontal="left"/>
    </xf>
    <xf numFmtId="2" fontId="6" fillId="11" borderId="49" xfId="1328" applyNumberFormat="1" applyFont="1" applyFill="1" applyBorder="1" applyAlignment="1">
      <alignment horizontal="left"/>
    </xf>
    <xf numFmtId="2" fontId="4" fillId="11" borderId="140" xfId="1328" applyNumberFormat="1" applyFont="1" applyFill="1" applyBorder="1" applyAlignment="1">
      <alignment horizontal="center"/>
    </xf>
    <xf numFmtId="2" fontId="4" fillId="11" borderId="141" xfId="1328" applyNumberFormat="1" applyFont="1" applyFill="1" applyBorder="1" applyAlignment="1">
      <alignment horizontal="center"/>
    </xf>
    <xf numFmtId="2" fontId="0" fillId="11" borderId="142" xfId="0" applyNumberFormat="1" applyFont="1" applyFill="1" applyBorder="1" applyAlignment="1">
      <alignment horizontal="center"/>
    </xf>
    <xf numFmtId="2" fontId="0" fillId="11" borderId="143" xfId="0" applyNumberFormat="1" applyFont="1" applyFill="1" applyBorder="1" applyAlignment="1">
      <alignment horizontal="center"/>
    </xf>
    <xf numFmtId="2" fontId="0" fillId="11" borderId="144" xfId="0" applyNumberFormat="1" applyFont="1" applyFill="1" applyBorder="1" applyAlignment="1">
      <alignment horizontal="center"/>
    </xf>
    <xf numFmtId="0" fontId="51" fillId="11" borderId="0" xfId="0" applyFont="1" applyFill="1" applyBorder="1"/>
    <xf numFmtId="0" fontId="51" fillId="0" borderId="0" xfId="0" applyFont="1" applyFill="1" applyBorder="1"/>
    <xf numFmtId="0" fontId="51" fillId="0" borderId="0" xfId="768" applyFont="1" applyBorder="1"/>
    <xf numFmtId="169" fontId="51" fillId="0" borderId="0" xfId="768" applyNumberFormat="1" applyFont="1" applyBorder="1"/>
    <xf numFmtId="0" fontId="51" fillId="0" borderId="0" xfId="768" applyFont="1" applyBorder="1" applyAlignment="1"/>
    <xf numFmtId="0" fontId="51" fillId="0" borderId="0" xfId="768" applyNumberFormat="1" applyFont="1" applyBorder="1"/>
    <xf numFmtId="0" fontId="51" fillId="0" borderId="0" xfId="0" applyFont="1"/>
    <xf numFmtId="0" fontId="4" fillId="11" borderId="76" xfId="0" applyFont="1" applyFill="1" applyBorder="1"/>
    <xf numFmtId="2" fontId="0" fillId="11" borderId="158" xfId="0" applyNumberFormat="1" applyFont="1" applyFill="1" applyBorder="1" applyAlignment="1">
      <alignment horizontal="center"/>
    </xf>
    <xf numFmtId="0" fontId="4" fillId="11" borderId="75" xfId="0" applyFont="1" applyFill="1" applyBorder="1"/>
    <xf numFmtId="2" fontId="0" fillId="11" borderId="159" xfId="0" applyNumberFormat="1" applyFont="1" applyFill="1" applyBorder="1" applyAlignment="1">
      <alignment horizontal="center"/>
    </xf>
    <xf numFmtId="0" fontId="4" fillId="11" borderId="109" xfId="0" applyFont="1" applyFill="1" applyBorder="1"/>
    <xf numFmtId="2" fontId="0" fillId="11" borderId="160" xfId="0" applyNumberFormat="1" applyFont="1" applyFill="1" applyBorder="1" applyAlignment="1">
      <alignment horizontal="center"/>
    </xf>
    <xf numFmtId="0" fontId="4" fillId="11" borderId="72" xfId="0" applyFont="1" applyFill="1" applyBorder="1" applyAlignment="1">
      <alignment horizontal="left"/>
    </xf>
    <xf numFmtId="0" fontId="4" fillId="11" borderId="161" xfId="0" applyFont="1" applyFill="1" applyBorder="1" applyAlignment="1">
      <alignment horizontal="center"/>
    </xf>
    <xf numFmtId="0" fontId="4" fillId="11" borderId="162" xfId="0" applyFont="1" applyFill="1" applyBorder="1"/>
    <xf numFmtId="2" fontId="4" fillId="11" borderId="109" xfId="0" applyNumberFormat="1" applyFont="1" applyFill="1" applyBorder="1" applyAlignment="1">
      <alignment horizontal="center"/>
    </xf>
    <xf numFmtId="2" fontId="4" fillId="11" borderId="160" xfId="0" applyNumberFormat="1" applyFont="1" applyFill="1" applyBorder="1" applyAlignment="1">
      <alignment horizontal="center"/>
    </xf>
    <xf numFmtId="0" fontId="51" fillId="0" borderId="0" xfId="0" applyFont="1" applyFill="1"/>
    <xf numFmtId="2" fontId="51" fillId="0" borderId="0" xfId="0" applyNumberFormat="1" applyFont="1" applyFill="1"/>
    <xf numFmtId="4" fontId="4" fillId="11" borderId="0" xfId="0" applyNumberFormat="1" applyFont="1" applyFill="1" applyBorder="1" applyAlignment="1">
      <alignment horizontal="center" vertical="center"/>
    </xf>
    <xf numFmtId="4" fontId="0" fillId="11" borderId="17" xfId="0" applyNumberFormat="1" applyFill="1" applyBorder="1" applyAlignment="1">
      <alignment horizontal="center" vertical="center"/>
    </xf>
    <xf numFmtId="4" fontId="4" fillId="11" borderId="163" xfId="0" applyNumberFormat="1" applyFont="1" applyFill="1" applyBorder="1" applyAlignment="1">
      <alignment horizontal="center" vertical="center"/>
    </xf>
    <xf numFmtId="4" fontId="4" fillId="11" borderId="99" xfId="0" applyNumberFormat="1" applyFont="1" applyFill="1" applyBorder="1" applyAlignment="1">
      <alignment horizontal="center" vertical="center"/>
    </xf>
    <xf numFmtId="4" fontId="0" fillId="11" borderId="125" xfId="0" applyNumberFormat="1" applyFill="1" applyBorder="1" applyAlignment="1">
      <alignment horizontal="center" vertical="center"/>
    </xf>
    <xf numFmtId="4" fontId="4" fillId="11" borderId="164" xfId="0" applyNumberFormat="1" applyFont="1" applyFill="1" applyBorder="1" applyAlignment="1">
      <alignment horizontal="center" vertical="center"/>
    </xf>
    <xf numFmtId="4" fontId="4" fillId="11" borderId="98" xfId="0" applyNumberFormat="1" applyFont="1" applyFill="1" applyBorder="1" applyAlignment="1">
      <alignment horizontal="center" vertical="center"/>
    </xf>
    <xf numFmtId="4" fontId="4" fillId="11" borderId="165" xfId="0" applyNumberFormat="1" applyFont="1" applyFill="1" applyBorder="1" applyAlignment="1">
      <alignment horizontal="center" vertical="center"/>
    </xf>
    <xf numFmtId="4" fontId="4" fillId="11" borderId="105" xfId="0" applyNumberFormat="1" applyFont="1" applyFill="1" applyBorder="1" applyAlignment="1">
      <alignment horizontal="center" vertical="center"/>
    </xf>
    <xf numFmtId="1" fontId="51" fillId="0" borderId="0" xfId="0" applyNumberFormat="1" applyFont="1" applyFill="1" applyBorder="1"/>
    <xf numFmtId="9" fontId="5" fillId="11" borderId="36" xfId="1502" applyFont="1" applyFill="1" applyBorder="1" applyAlignment="1">
      <alignment horizontal="right" vertical="center" indent="1"/>
    </xf>
    <xf numFmtId="9" fontId="5" fillId="11" borderId="56" xfId="1502" applyFont="1" applyFill="1" applyBorder="1" applyAlignment="1">
      <alignment horizontal="right" indent="1"/>
    </xf>
    <xf numFmtId="9" fontId="19" fillId="11" borderId="12" xfId="1502" applyFont="1" applyFill="1" applyBorder="1" applyAlignment="1">
      <alignment horizontal="right" indent="1"/>
    </xf>
    <xf numFmtId="9" fontId="19" fillId="11" borderId="26" xfId="1502" applyFont="1" applyFill="1" applyBorder="1" applyAlignment="1">
      <alignment horizontal="right" indent="1"/>
    </xf>
    <xf numFmtId="174" fontId="4" fillId="11" borderId="0" xfId="0" applyNumberFormat="1" applyFont="1" applyFill="1" applyAlignment="1">
      <alignment vertical="center"/>
    </xf>
    <xf numFmtId="183" fontId="4" fillId="11" borderId="0" xfId="0" applyNumberFormat="1" applyFont="1" applyFill="1" applyAlignment="1">
      <alignment vertical="center"/>
    </xf>
    <xf numFmtId="0" fontId="3" fillId="11" borderId="0" xfId="0" applyFont="1" applyFill="1" applyBorder="1" applyAlignment="1">
      <alignment horizontal="left" vertical="center"/>
    </xf>
    <xf numFmtId="0" fontId="15" fillId="11" borderId="0" xfId="0" applyFont="1" applyFill="1" applyBorder="1" applyAlignment="1">
      <alignment horizontal="left" vertical="center"/>
    </xf>
    <xf numFmtId="184" fontId="4" fillId="11" borderId="0" xfId="0" applyNumberFormat="1" applyFont="1" applyFill="1" applyAlignment="1">
      <alignment vertical="center"/>
    </xf>
    <xf numFmtId="2" fontId="4" fillId="11" borderId="0" xfId="0" applyNumberFormat="1" applyFont="1" applyFill="1" applyAlignment="1">
      <alignment vertical="center"/>
    </xf>
    <xf numFmtId="180" fontId="4" fillId="11" borderId="0" xfId="0" applyNumberFormat="1" applyFont="1" applyFill="1" applyBorder="1" applyAlignment="1">
      <alignment vertical="center"/>
    </xf>
    <xf numFmtId="0" fontId="15" fillId="11" borderId="0" xfId="0" applyFont="1" applyFill="1" applyBorder="1" applyAlignment="1">
      <alignment vertical="center"/>
    </xf>
    <xf numFmtId="0" fontId="13" fillId="11" borderId="0" xfId="0" applyFont="1" applyFill="1" applyAlignment="1">
      <alignment vertical="center"/>
    </xf>
    <xf numFmtId="0" fontId="4" fillId="11" borderId="0" xfId="0" applyFont="1" applyFill="1" applyBorder="1" applyAlignment="1">
      <alignment horizontal="right" vertical="center"/>
    </xf>
    <xf numFmtId="165" fontId="4" fillId="11" borderId="0" xfId="746" applyFont="1" applyFill="1" applyBorder="1" applyAlignment="1">
      <alignment vertical="center"/>
    </xf>
    <xf numFmtId="180" fontId="0" fillId="11" borderId="0" xfId="0" applyNumberFormat="1" applyFill="1" applyAlignment="1">
      <alignment vertical="center"/>
    </xf>
    <xf numFmtId="0" fontId="6" fillId="11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27" fillId="11" borderId="0" xfId="0" applyFont="1" applyFill="1" applyAlignment="1">
      <alignment horizontal="centerContinuous" wrapText="1"/>
    </xf>
    <xf numFmtId="0" fontId="0" fillId="11" borderId="0" xfId="0" applyFill="1" applyAlignment="1">
      <alignment wrapText="1"/>
    </xf>
    <xf numFmtId="0" fontId="0" fillId="11" borderId="0" xfId="0" applyFill="1" applyAlignment="1">
      <alignment vertical="center" wrapText="1"/>
    </xf>
    <xf numFmtId="0" fontId="13" fillId="11" borderId="166" xfId="0" applyFont="1" applyFill="1" applyBorder="1" applyAlignment="1">
      <alignment vertical="center" wrapText="1"/>
    </xf>
    <xf numFmtId="0" fontId="13" fillId="11" borderId="167" xfId="0" applyFont="1" applyFill="1" applyBorder="1" applyAlignment="1">
      <alignment vertical="center" wrapText="1"/>
    </xf>
    <xf numFmtId="0" fontId="13" fillId="11" borderId="168" xfId="0" applyFont="1" applyFill="1" applyBorder="1" applyAlignment="1">
      <alignment vertical="center" wrapText="1"/>
    </xf>
    <xf numFmtId="0" fontId="6" fillId="11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13" fillId="11" borderId="0" xfId="0" applyFont="1" applyFill="1" applyAlignment="1">
      <alignment wrapText="1"/>
    </xf>
    <xf numFmtId="0" fontId="13" fillId="0" borderId="115" xfId="0" applyFont="1" applyBorder="1" applyAlignment="1">
      <alignment vertical="center"/>
    </xf>
    <xf numFmtId="0" fontId="13" fillId="11" borderId="22" xfId="0" applyFont="1" applyFill="1" applyBorder="1" applyAlignment="1">
      <alignment horizontal="left" vertical="center" wrapText="1"/>
    </xf>
    <xf numFmtId="0" fontId="13" fillId="0" borderId="169" xfId="0" applyFont="1" applyBorder="1" applyAlignment="1">
      <alignment vertical="center"/>
    </xf>
    <xf numFmtId="0" fontId="13" fillId="0" borderId="114" xfId="0" applyFont="1" applyBorder="1" applyAlignment="1">
      <alignment vertical="center"/>
    </xf>
    <xf numFmtId="0" fontId="13" fillId="11" borderId="112" xfId="0" applyFont="1" applyFill="1" applyBorder="1" applyAlignment="1">
      <alignment horizontal="left" vertical="center" wrapText="1"/>
    </xf>
    <xf numFmtId="0" fontId="13" fillId="0" borderId="112" xfId="0" applyFont="1" applyBorder="1" applyAlignment="1">
      <alignment vertical="center"/>
    </xf>
    <xf numFmtId="0" fontId="13" fillId="11" borderId="112" xfId="0" applyFont="1" applyFill="1" applyBorder="1" applyAlignment="1">
      <alignment vertical="center"/>
    </xf>
    <xf numFmtId="0" fontId="13" fillId="0" borderId="170" xfId="0" applyFont="1" applyBorder="1" applyAlignment="1">
      <alignment vertical="center"/>
    </xf>
    <xf numFmtId="0" fontId="13" fillId="11" borderId="171" xfId="0" applyFont="1" applyFill="1" applyBorder="1" applyAlignment="1">
      <alignment vertical="center" wrapText="1"/>
    </xf>
    <xf numFmtId="0" fontId="13" fillId="11" borderId="37" xfId="0" applyFont="1" applyFill="1" applyBorder="1" applyAlignment="1">
      <alignment vertical="center"/>
    </xf>
    <xf numFmtId="4" fontId="39" fillId="11" borderId="172" xfId="1469" applyNumberFormat="1" applyFont="1" applyFill="1" applyBorder="1" applyAlignment="1">
      <alignment horizontal="right" vertical="center"/>
    </xf>
    <xf numFmtId="4" fontId="39" fillId="11" borderId="173" xfId="1469" applyNumberFormat="1" applyFont="1" applyFill="1" applyBorder="1" applyAlignment="1">
      <alignment horizontal="right" vertical="center"/>
    </xf>
    <xf numFmtId="0" fontId="15" fillId="11" borderId="7" xfId="0" applyFont="1" applyFill="1" applyBorder="1" applyAlignment="1">
      <alignment horizontal="center" vertical="center"/>
    </xf>
    <xf numFmtId="0" fontId="13" fillId="11" borderId="0" xfId="0" applyFont="1" applyFill="1" applyAlignment="1">
      <alignment vertical="center" wrapText="1"/>
    </xf>
    <xf numFmtId="174" fontId="13" fillId="11" borderId="0" xfId="0" applyNumberFormat="1" applyFont="1" applyFill="1" applyAlignment="1">
      <alignment vertical="center"/>
    </xf>
    <xf numFmtId="4" fontId="39" fillId="11" borderId="6" xfId="1469" applyNumberFormat="1" applyFont="1" applyFill="1" applyBorder="1" applyAlignment="1">
      <alignment horizontal="right" vertical="center"/>
    </xf>
    <xf numFmtId="4" fontId="39" fillId="11" borderId="77" xfId="1469" applyNumberFormat="1" applyFont="1" applyFill="1" applyBorder="1" applyAlignment="1">
      <alignment horizontal="right" vertical="center"/>
    </xf>
    <xf numFmtId="0" fontId="13" fillId="11" borderId="175" xfId="0" applyFont="1" applyFill="1" applyBorder="1" applyAlignment="1">
      <alignment horizontal="center" vertical="center"/>
    </xf>
    <xf numFmtId="0" fontId="13" fillId="11" borderId="176" xfId="0" applyFont="1" applyFill="1" applyBorder="1" applyAlignment="1">
      <alignment vertical="center"/>
    </xf>
    <xf numFmtId="4" fontId="39" fillId="11" borderId="176" xfId="1469" applyNumberFormat="1" applyFont="1" applyFill="1" applyBorder="1" applyAlignment="1">
      <alignment horizontal="right" vertical="center"/>
    </xf>
    <xf numFmtId="4" fontId="39" fillId="11" borderId="177" xfId="1469" applyNumberFormat="1" applyFont="1" applyFill="1" applyBorder="1" applyAlignment="1">
      <alignment horizontal="right" vertical="center"/>
    </xf>
    <xf numFmtId="0" fontId="13" fillId="11" borderId="178" xfId="0" applyFont="1" applyFill="1" applyBorder="1" applyAlignment="1">
      <alignment horizontal="center" vertical="center"/>
    </xf>
    <xf numFmtId="0" fontId="13" fillId="11" borderId="179" xfId="0" applyFont="1" applyFill="1" applyBorder="1" applyAlignment="1">
      <alignment vertical="center"/>
    </xf>
    <xf numFmtId="4" fontId="39" fillId="11" borderId="179" xfId="1469" applyNumberFormat="1" applyFont="1" applyFill="1" applyBorder="1" applyAlignment="1">
      <alignment horizontal="right" vertical="center"/>
    </xf>
    <xf numFmtId="0" fontId="13" fillId="11" borderId="114" xfId="0" applyFont="1" applyFill="1" applyBorder="1" applyAlignment="1">
      <alignment horizontal="center" vertical="center"/>
    </xf>
    <xf numFmtId="4" fontId="39" fillId="11" borderId="180" xfId="1469" applyNumberFormat="1" applyFont="1" applyFill="1" applyBorder="1" applyAlignment="1">
      <alignment horizontal="right" vertical="center"/>
    </xf>
    <xf numFmtId="4" fontId="39" fillId="11" borderId="112" xfId="1469" applyNumberFormat="1" applyFont="1" applyFill="1" applyBorder="1" applyAlignment="1">
      <alignment horizontal="right" vertical="center"/>
    </xf>
    <xf numFmtId="4" fontId="39" fillId="11" borderId="181" xfId="1469" applyNumberFormat="1" applyFont="1" applyFill="1" applyBorder="1" applyAlignment="1">
      <alignment horizontal="right" vertical="center"/>
    </xf>
    <xf numFmtId="0" fontId="13" fillId="11" borderId="6" xfId="0" applyFont="1" applyFill="1" applyBorder="1" applyAlignment="1">
      <alignment vertical="center"/>
    </xf>
    <xf numFmtId="0" fontId="15" fillId="11" borderId="51" xfId="0" applyFont="1" applyFill="1" applyBorder="1" applyAlignment="1">
      <alignment vertical="center"/>
    </xf>
    <xf numFmtId="0" fontId="15" fillId="11" borderId="171" xfId="0" applyFont="1" applyFill="1" applyBorder="1" applyAlignment="1">
      <alignment vertical="center"/>
    </xf>
    <xf numFmtId="0" fontId="15" fillId="11" borderId="174" xfId="0" applyFont="1" applyFill="1" applyBorder="1" applyAlignment="1">
      <alignment vertical="center"/>
    </xf>
    <xf numFmtId="0" fontId="13" fillId="11" borderId="0" xfId="0" applyFont="1" applyFill="1" applyBorder="1" applyAlignment="1">
      <alignment vertical="center"/>
    </xf>
    <xf numFmtId="0" fontId="15" fillId="11" borderId="0" xfId="0" applyFont="1" applyFill="1" applyBorder="1" applyAlignment="1">
      <alignment horizontal="center" vertical="center" wrapText="1"/>
    </xf>
    <xf numFmtId="180" fontId="15" fillId="11" borderId="0" xfId="0" applyNumberFormat="1" applyFont="1" applyFill="1" applyBorder="1" applyAlignment="1">
      <alignment vertical="center"/>
    </xf>
    <xf numFmtId="0" fontId="47" fillId="11" borderId="122" xfId="0" applyFont="1" applyFill="1" applyBorder="1" applyAlignment="1">
      <alignment vertical="center"/>
    </xf>
    <xf numFmtId="192" fontId="15" fillId="11" borderId="22" xfId="746" applyNumberFormat="1" applyFont="1" applyFill="1" applyBorder="1" applyAlignment="1">
      <alignment vertical="center"/>
    </xf>
    <xf numFmtId="192" fontId="15" fillId="11" borderId="182" xfId="746" applyNumberFormat="1" applyFont="1" applyFill="1" applyBorder="1" applyAlignment="1">
      <alignment vertical="center"/>
    </xf>
    <xf numFmtId="192" fontId="15" fillId="11" borderId="68" xfId="746" applyNumberFormat="1" applyFont="1" applyFill="1" applyBorder="1" applyAlignment="1">
      <alignment vertical="center"/>
    </xf>
    <xf numFmtId="192" fontId="15" fillId="11" borderId="49" xfId="746" applyNumberFormat="1" applyFont="1" applyFill="1" applyBorder="1" applyAlignment="1">
      <alignment vertical="center"/>
    </xf>
    <xf numFmtId="192" fontId="15" fillId="11" borderId="183" xfId="746" applyNumberFormat="1" applyFont="1" applyFill="1" applyBorder="1" applyAlignment="1">
      <alignment vertical="center"/>
    </xf>
    <xf numFmtId="192" fontId="15" fillId="11" borderId="90" xfId="746" applyNumberFormat="1" applyFont="1" applyFill="1" applyBorder="1" applyAlignment="1">
      <alignment vertical="center"/>
    </xf>
    <xf numFmtId="0" fontId="15" fillId="11" borderId="174" xfId="0" applyFont="1" applyFill="1" applyBorder="1" applyAlignment="1">
      <alignment horizontal="center" vertical="center"/>
    </xf>
    <xf numFmtId="192" fontId="15" fillId="11" borderId="12" xfId="746" applyNumberFormat="1" applyFont="1" applyFill="1" applyBorder="1" applyAlignment="1">
      <alignment vertical="center"/>
    </xf>
    <xf numFmtId="192" fontId="15" fillId="11" borderId="151" xfId="746" applyNumberFormat="1" applyFont="1" applyFill="1" applyBorder="1" applyAlignment="1">
      <alignment vertical="center"/>
    </xf>
    <xf numFmtId="192" fontId="15" fillId="11" borderId="184" xfId="746" applyNumberFormat="1" applyFont="1" applyFill="1" applyBorder="1" applyAlignment="1">
      <alignment vertical="center"/>
    </xf>
    <xf numFmtId="192" fontId="15" fillId="11" borderId="28" xfId="746" applyNumberFormat="1" applyFont="1" applyFill="1" applyBorder="1" applyAlignment="1">
      <alignment vertical="center"/>
    </xf>
    <xf numFmtId="0" fontId="13" fillId="11" borderId="10" xfId="0" quotePrefix="1" applyFont="1" applyFill="1" applyBorder="1" applyAlignment="1">
      <alignment horizontal="center" vertical="center"/>
    </xf>
    <xf numFmtId="0" fontId="13" fillId="11" borderId="0" xfId="768" applyFont="1" applyFill="1" applyBorder="1" applyAlignment="1">
      <alignment horizontal="left"/>
    </xf>
    <xf numFmtId="0" fontId="13" fillId="11" borderId="0" xfId="768" applyFont="1" applyFill="1" applyBorder="1"/>
    <xf numFmtId="0" fontId="13" fillId="11" borderId="156" xfId="0" applyFont="1" applyFill="1" applyBorder="1" applyAlignment="1">
      <alignment vertical="center"/>
    </xf>
    <xf numFmtId="0" fontId="15" fillId="11" borderId="185" xfId="0" applyFont="1" applyFill="1" applyBorder="1" applyAlignment="1">
      <alignment horizontal="left" vertical="center"/>
    </xf>
    <xf numFmtId="179" fontId="15" fillId="11" borderId="0" xfId="0" applyNumberFormat="1" applyFont="1" applyFill="1" applyBorder="1" applyAlignment="1">
      <alignment vertical="center"/>
    </xf>
    <xf numFmtId="188" fontId="13" fillId="11" borderId="0" xfId="768" applyNumberFormat="1" applyFont="1" applyFill="1" applyBorder="1" applyAlignment="1">
      <alignment horizontal="right"/>
    </xf>
    <xf numFmtId="188" fontId="13" fillId="11" borderId="0" xfId="768" applyNumberFormat="1" applyFont="1" applyFill="1" applyBorder="1" applyAlignment="1">
      <alignment horizontal="left"/>
    </xf>
    <xf numFmtId="174" fontId="13" fillId="11" borderId="0" xfId="0" applyNumberFormat="1" applyFont="1" applyFill="1"/>
    <xf numFmtId="4" fontId="13" fillId="11" borderId="0" xfId="0" applyNumberFormat="1" applyFont="1" applyFill="1"/>
    <xf numFmtId="0" fontId="13" fillId="11" borderId="0" xfId="0" applyFont="1" applyFill="1" applyAlignment="1">
      <alignment horizontal="left"/>
    </xf>
    <xf numFmtId="4" fontId="39" fillId="11" borderId="186" xfId="1467" applyNumberFormat="1" applyFont="1" applyFill="1" applyBorder="1" applyAlignment="1">
      <alignment horizontal="right" vertical="center"/>
    </xf>
    <xf numFmtId="4" fontId="39" fillId="11" borderId="187" xfId="1467" applyNumberFormat="1" applyFont="1" applyFill="1" applyBorder="1" applyAlignment="1">
      <alignment horizontal="right" vertical="center"/>
    </xf>
    <xf numFmtId="4" fontId="39" fillId="11" borderId="75" xfId="1467" applyNumberFormat="1" applyFont="1" applyFill="1" applyBorder="1" applyAlignment="1">
      <alignment horizontal="right" vertical="center"/>
    </xf>
    <xf numFmtId="191" fontId="15" fillId="11" borderId="139" xfId="0" applyNumberFormat="1" applyFont="1" applyFill="1" applyBorder="1" applyAlignment="1">
      <alignment horizontal="right" vertical="center"/>
    </xf>
    <xf numFmtId="191" fontId="15" fillId="11" borderId="36" xfId="0" applyNumberFormat="1" applyFont="1" applyFill="1" applyBorder="1" applyAlignment="1">
      <alignment horizontal="right" vertical="center"/>
    </xf>
    <xf numFmtId="191" fontId="15" fillId="0" borderId="36" xfId="0" applyNumberFormat="1" applyFont="1" applyFill="1" applyBorder="1" applyAlignment="1">
      <alignment horizontal="right" vertical="center"/>
    </xf>
    <xf numFmtId="0" fontId="13" fillId="11" borderId="75" xfId="768" applyFont="1" applyFill="1" applyBorder="1"/>
    <xf numFmtId="4" fontId="39" fillId="11" borderId="188" xfId="1467" applyNumberFormat="1" applyFont="1" applyFill="1" applyBorder="1" applyAlignment="1">
      <alignment horizontal="right" vertical="center"/>
    </xf>
    <xf numFmtId="4" fontId="39" fillId="11" borderId="6" xfId="1467" applyNumberFormat="1" applyFont="1" applyFill="1" applyBorder="1" applyAlignment="1">
      <alignment horizontal="right" vertical="center"/>
    </xf>
    <xf numFmtId="4" fontId="39" fillId="11" borderId="15" xfId="1467" applyNumberFormat="1" applyFont="1" applyFill="1" applyBorder="1" applyAlignment="1">
      <alignment horizontal="right" vertical="center"/>
    </xf>
    <xf numFmtId="191" fontId="15" fillId="11" borderId="90" xfId="0" applyNumberFormat="1" applyFont="1" applyFill="1" applyBorder="1" applyAlignment="1">
      <alignment horizontal="right" vertical="center"/>
    </xf>
    <xf numFmtId="0" fontId="13" fillId="11" borderId="189" xfId="0" applyFont="1" applyFill="1" applyBorder="1" applyAlignment="1">
      <alignment vertical="center"/>
    </xf>
    <xf numFmtId="0" fontId="15" fillId="0" borderId="185" xfId="0" applyFont="1" applyFill="1" applyBorder="1" applyAlignment="1">
      <alignment horizontal="left" vertical="center"/>
    </xf>
    <xf numFmtId="191" fontId="15" fillId="0" borderId="157" xfId="0" applyNumberFormat="1" applyFont="1" applyFill="1" applyBorder="1" applyAlignment="1">
      <alignment vertical="center"/>
    </xf>
    <xf numFmtId="191" fontId="15" fillId="0" borderId="190" xfId="0" applyNumberFormat="1" applyFont="1" applyFill="1" applyBorder="1" applyAlignment="1">
      <alignment vertical="center"/>
    </xf>
    <xf numFmtId="191" fontId="15" fillId="0" borderId="191" xfId="0" applyNumberFormat="1" applyFont="1" applyFill="1" applyBorder="1" applyAlignment="1">
      <alignment vertical="center"/>
    </xf>
    <xf numFmtId="0" fontId="48" fillId="11" borderId="0" xfId="0" applyFont="1" applyFill="1" applyBorder="1"/>
    <xf numFmtId="180" fontId="13" fillId="11" borderId="0" xfId="0" applyNumberFormat="1" applyFont="1" applyFill="1" applyBorder="1"/>
    <xf numFmtId="0" fontId="15" fillId="11" borderId="183" xfId="0" applyFont="1" applyFill="1" applyBorder="1" applyAlignment="1">
      <alignment horizontal="center" vertical="center"/>
    </xf>
    <xf numFmtId="191" fontId="15" fillId="11" borderId="171" xfId="0" applyNumberFormat="1" applyFont="1" applyFill="1" applyBorder="1" applyAlignment="1">
      <alignment vertical="center"/>
    </xf>
    <xf numFmtId="191" fontId="15" fillId="11" borderId="49" xfId="0" applyNumberFormat="1" applyFont="1" applyFill="1" applyBorder="1" applyAlignment="1">
      <alignment vertical="center"/>
    </xf>
    <xf numFmtId="0" fontId="49" fillId="11" borderId="0" xfId="0" applyFont="1" applyFill="1" applyBorder="1"/>
    <xf numFmtId="0" fontId="13" fillId="11" borderId="0" xfId="768" applyFont="1" applyFill="1"/>
    <xf numFmtId="0" fontId="13" fillId="11" borderId="10" xfId="768" applyFont="1" applyFill="1" applyBorder="1" applyAlignment="1">
      <alignment horizontal="center" vertical="center"/>
    </xf>
    <xf numFmtId="0" fontId="13" fillId="11" borderId="78" xfId="768" applyFont="1" applyFill="1" applyBorder="1"/>
    <xf numFmtId="0" fontId="13" fillId="11" borderId="80" xfId="768" applyFont="1" applyFill="1" applyBorder="1"/>
    <xf numFmtId="191" fontId="15" fillId="11" borderId="185" xfId="768" applyNumberFormat="1" applyFont="1" applyFill="1" applyBorder="1" applyAlignment="1">
      <alignment horizontal="right" vertical="center" indent="1"/>
    </xf>
    <xf numFmtId="191" fontId="15" fillId="11" borderId="100" xfId="768" applyNumberFormat="1" applyFont="1" applyFill="1" applyBorder="1" applyAlignment="1">
      <alignment horizontal="right" vertical="center" indent="1"/>
    </xf>
    <xf numFmtId="0" fontId="15" fillId="11" borderId="0" xfId="768" applyFont="1" applyFill="1" applyBorder="1" applyAlignment="1">
      <alignment horizontal="center"/>
    </xf>
    <xf numFmtId="172" fontId="15" fillId="11" borderId="0" xfId="768" applyNumberFormat="1" applyFont="1" applyFill="1" applyBorder="1" applyAlignment="1">
      <alignment vertical="center"/>
    </xf>
    <xf numFmtId="191" fontId="15" fillId="11" borderId="0" xfId="768" applyNumberFormat="1" applyFont="1" applyFill="1" applyBorder="1" applyAlignment="1">
      <alignment horizontal="right" vertical="center" indent="1"/>
    </xf>
    <xf numFmtId="0" fontId="13" fillId="0" borderId="0" xfId="768" applyFont="1"/>
    <xf numFmtId="0" fontId="13" fillId="11" borderId="7" xfId="768" applyFont="1" applyFill="1" applyBorder="1" applyAlignment="1">
      <alignment horizontal="center" vertical="center"/>
    </xf>
    <xf numFmtId="0" fontId="13" fillId="11" borderId="8" xfId="768" applyFont="1" applyFill="1" applyBorder="1" applyAlignment="1">
      <alignment horizontal="center" vertical="center"/>
    </xf>
    <xf numFmtId="0" fontId="13" fillId="11" borderId="193" xfId="768" applyFont="1" applyFill="1" applyBorder="1"/>
    <xf numFmtId="191" fontId="15" fillId="11" borderId="194" xfId="768" applyNumberFormat="1" applyFont="1" applyFill="1" applyBorder="1" applyAlignment="1">
      <alignment vertical="center"/>
    </xf>
    <xf numFmtId="191" fontId="15" fillId="11" borderId="0" xfId="768" applyNumberFormat="1" applyFont="1" applyFill="1" applyBorder="1" applyAlignment="1">
      <alignment vertical="center"/>
    </xf>
    <xf numFmtId="0" fontId="15" fillId="11" borderId="72" xfId="768" applyFont="1" applyFill="1" applyBorder="1" applyAlignment="1">
      <alignment vertical="center"/>
    </xf>
    <xf numFmtId="0" fontId="15" fillId="11" borderId="195" xfId="768" applyFont="1" applyFill="1" applyBorder="1" applyAlignment="1">
      <alignment horizontal="center" vertical="center"/>
    </xf>
    <xf numFmtId="191" fontId="15" fillId="11" borderId="63" xfId="768" applyNumberFormat="1" applyFont="1" applyFill="1" applyBorder="1" applyAlignment="1">
      <alignment horizontal="right" vertical="center" indent="1"/>
    </xf>
    <xf numFmtId="191" fontId="15" fillId="11" borderId="71" xfId="768" applyNumberFormat="1" applyFont="1" applyFill="1" applyBorder="1" applyAlignment="1">
      <alignment horizontal="right" vertical="center" indent="1"/>
    </xf>
    <xf numFmtId="2" fontId="13" fillId="11" borderId="0" xfId="768" applyNumberFormat="1" applyFont="1" applyFill="1"/>
    <xf numFmtId="0" fontId="3" fillId="11" borderId="0" xfId="768" applyFont="1" applyFill="1" applyBorder="1"/>
    <xf numFmtId="0" fontId="15" fillId="11" borderId="0" xfId="0" applyFont="1" applyFill="1" applyAlignment="1">
      <alignment horizontal="left" indent="1"/>
    </xf>
    <xf numFmtId="0" fontId="6" fillId="11" borderId="0" xfId="768" applyFill="1" applyAlignment="1">
      <alignment vertical="center"/>
    </xf>
    <xf numFmtId="0" fontId="15" fillId="11" borderId="0" xfId="768" applyFont="1" applyFill="1" applyAlignment="1">
      <alignment vertical="center"/>
    </xf>
    <xf numFmtId="0" fontId="51" fillId="0" borderId="0" xfId="768" applyFont="1" applyBorder="1" applyAlignment="1">
      <alignment vertical="center"/>
    </xf>
    <xf numFmtId="0" fontId="6" fillId="0" borderId="0" xfId="768" applyAlignment="1">
      <alignment vertical="center"/>
    </xf>
    <xf numFmtId="0" fontId="4" fillId="11" borderId="0" xfId="768" applyFont="1" applyFill="1" applyBorder="1" applyAlignment="1">
      <alignment vertical="center"/>
    </xf>
    <xf numFmtId="172" fontId="19" fillId="11" borderId="0" xfId="1502" applyNumberFormat="1" applyFont="1" applyFill="1" applyBorder="1" applyAlignment="1">
      <alignment horizontal="center" vertical="center"/>
    </xf>
    <xf numFmtId="175" fontId="20" fillId="11" borderId="0" xfId="768" applyNumberFormat="1" applyFont="1" applyFill="1" applyBorder="1" applyAlignment="1">
      <alignment vertical="center"/>
    </xf>
    <xf numFmtId="165" fontId="20" fillId="11" borderId="0" xfId="726" applyFont="1" applyFill="1" applyBorder="1" applyAlignment="1">
      <alignment vertical="center"/>
    </xf>
    <xf numFmtId="165" fontId="20" fillId="11" borderId="0" xfId="726" applyFont="1" applyFill="1" applyBorder="1" applyAlignment="1">
      <alignment horizontal="right" vertical="center"/>
    </xf>
    <xf numFmtId="174" fontId="20" fillId="11" borderId="0" xfId="768" applyNumberFormat="1" applyFont="1" applyFill="1" applyBorder="1" applyAlignment="1">
      <alignment vertical="center"/>
    </xf>
    <xf numFmtId="0" fontId="13" fillId="11" borderId="0" xfId="768" applyFont="1" applyFill="1" applyAlignment="1">
      <alignment vertical="center"/>
    </xf>
    <xf numFmtId="0" fontId="13" fillId="11" borderId="201" xfId="768" applyFont="1" applyFill="1" applyBorder="1" applyAlignment="1">
      <alignment horizontal="center" vertical="center"/>
    </xf>
    <xf numFmtId="0" fontId="13" fillId="11" borderId="202" xfId="768" applyFont="1" applyFill="1" applyBorder="1" applyAlignment="1">
      <alignment horizontal="left" vertical="center"/>
    </xf>
    <xf numFmtId="191" fontId="39" fillId="0" borderId="203" xfId="1463" applyNumberFormat="1" applyFont="1" applyBorder="1" applyAlignment="1">
      <alignment horizontal="right" vertical="center"/>
    </xf>
    <xf numFmtId="172" fontId="13" fillId="11" borderId="169" xfId="1502" applyNumberFormat="1" applyFont="1" applyFill="1" applyBorder="1" applyAlignment="1">
      <alignment horizontal="center" vertical="center"/>
    </xf>
    <xf numFmtId="191" fontId="39" fillId="0" borderId="169" xfId="1463" applyNumberFormat="1" applyFont="1" applyBorder="1" applyAlignment="1">
      <alignment horizontal="right" vertical="center"/>
    </xf>
    <xf numFmtId="191" fontId="39" fillId="11" borderId="204" xfId="726" applyNumberFormat="1" applyFont="1" applyFill="1" applyBorder="1" applyAlignment="1" applyProtection="1">
      <alignment horizontal="right" vertical="center"/>
    </xf>
    <xf numFmtId="191" fontId="39" fillId="11" borderId="205" xfId="726" applyNumberFormat="1" applyFont="1" applyFill="1" applyBorder="1" applyAlignment="1" applyProtection="1">
      <alignment horizontal="right" vertical="center"/>
    </xf>
    <xf numFmtId="4" fontId="13" fillId="11" borderId="169" xfId="1502" applyNumberFormat="1" applyFont="1" applyFill="1" applyBorder="1" applyAlignment="1">
      <alignment horizontal="center" vertical="center"/>
    </xf>
    <xf numFmtId="191" fontId="13" fillId="11" borderId="204" xfId="726" applyNumberFormat="1" applyFont="1" applyFill="1" applyBorder="1" applyAlignment="1">
      <alignment horizontal="right" vertical="center"/>
    </xf>
    <xf numFmtId="191" fontId="13" fillId="11" borderId="206" xfId="726" applyNumberFormat="1" applyFont="1" applyFill="1" applyBorder="1" applyAlignment="1">
      <alignment horizontal="right" vertical="center"/>
    </xf>
    <xf numFmtId="0" fontId="13" fillId="11" borderId="207" xfId="768" applyFont="1" applyFill="1" applyBorder="1" applyAlignment="1">
      <alignment horizontal="center" vertical="center"/>
    </xf>
    <xf numFmtId="0" fontId="13" fillId="11" borderId="208" xfId="768" applyFont="1" applyFill="1" applyBorder="1" applyAlignment="1">
      <alignment horizontal="left" vertical="center"/>
    </xf>
    <xf numFmtId="191" fontId="39" fillId="0" borderId="209" xfId="1463" applyNumberFormat="1" applyFont="1" applyBorder="1" applyAlignment="1">
      <alignment horizontal="right" vertical="center"/>
    </xf>
    <xf numFmtId="172" fontId="13" fillId="11" borderId="112" xfId="1502" applyNumberFormat="1" applyFont="1" applyFill="1" applyBorder="1" applyAlignment="1">
      <alignment horizontal="center" vertical="center"/>
    </xf>
    <xf numFmtId="191" fontId="39" fillId="0" borderId="112" xfId="1463" applyNumberFormat="1" applyFont="1" applyBorder="1" applyAlignment="1">
      <alignment horizontal="right" vertical="center"/>
    </xf>
    <xf numFmtId="191" fontId="39" fillId="11" borderId="181" xfId="726" applyNumberFormat="1" applyFont="1" applyFill="1" applyBorder="1" applyAlignment="1" applyProtection="1">
      <alignment horizontal="right" vertical="center"/>
    </xf>
    <xf numFmtId="191" fontId="39" fillId="11" borderId="210" xfId="726" applyNumberFormat="1" applyFont="1" applyFill="1" applyBorder="1" applyAlignment="1" applyProtection="1">
      <alignment horizontal="right" vertical="center"/>
    </xf>
    <xf numFmtId="4" fontId="13" fillId="11" borderId="112" xfId="1502" applyNumberFormat="1" applyFont="1" applyFill="1" applyBorder="1" applyAlignment="1">
      <alignment horizontal="center" vertical="center"/>
    </xf>
    <xf numFmtId="191" fontId="13" fillId="11" borderId="181" xfId="726" applyNumberFormat="1" applyFont="1" applyFill="1" applyBorder="1" applyAlignment="1">
      <alignment horizontal="right" vertical="center"/>
    </xf>
    <xf numFmtId="191" fontId="13" fillId="11" borderId="211" xfId="726" applyNumberFormat="1" applyFont="1" applyFill="1" applyBorder="1" applyAlignment="1">
      <alignment horizontal="right" vertical="center"/>
    </xf>
    <xf numFmtId="0" fontId="13" fillId="11" borderId="212" xfId="768" applyFont="1" applyFill="1" applyBorder="1" applyAlignment="1">
      <alignment horizontal="center" vertical="center"/>
    </xf>
    <xf numFmtId="0" fontId="13" fillId="11" borderId="213" xfId="768" applyFont="1" applyFill="1" applyBorder="1" applyAlignment="1">
      <alignment horizontal="left" vertical="center"/>
    </xf>
    <xf numFmtId="191" fontId="39" fillId="0" borderId="214" xfId="1463" applyNumberFormat="1" applyFont="1" applyBorder="1" applyAlignment="1">
      <alignment horizontal="right" vertical="center"/>
    </xf>
    <xf numFmtId="172" fontId="13" fillId="11" borderId="176" xfId="1502" applyNumberFormat="1" applyFont="1" applyFill="1" applyBorder="1" applyAlignment="1">
      <alignment horizontal="center" vertical="center"/>
    </xf>
    <xf numFmtId="191" fontId="39" fillId="0" borderId="176" xfId="1463" applyNumberFormat="1" applyFont="1" applyBorder="1" applyAlignment="1">
      <alignment horizontal="right" vertical="center"/>
    </xf>
    <xf numFmtId="191" fontId="39" fillId="11" borderId="177" xfId="726" applyNumberFormat="1" applyFont="1" applyFill="1" applyBorder="1" applyAlignment="1" applyProtection="1">
      <alignment horizontal="right" vertical="center"/>
    </xf>
    <xf numFmtId="191" fontId="39" fillId="11" borderId="215" xfId="726" applyNumberFormat="1" applyFont="1" applyFill="1" applyBorder="1" applyAlignment="1" applyProtection="1">
      <alignment horizontal="right" vertical="center"/>
    </xf>
    <xf numFmtId="4" fontId="13" fillId="11" borderId="176" xfId="1502" applyNumberFormat="1" applyFont="1" applyFill="1" applyBorder="1" applyAlignment="1">
      <alignment horizontal="center" vertical="center"/>
    </xf>
    <xf numFmtId="191" fontId="13" fillId="11" borderId="177" xfId="726" applyNumberFormat="1" applyFont="1" applyFill="1" applyBorder="1" applyAlignment="1">
      <alignment horizontal="right" vertical="center"/>
    </xf>
    <xf numFmtId="191" fontId="13" fillId="11" borderId="216" xfId="726" applyNumberFormat="1" applyFont="1" applyFill="1" applyBorder="1" applyAlignment="1">
      <alignment horizontal="right" vertical="center"/>
    </xf>
    <xf numFmtId="0" fontId="13" fillId="11" borderId="152" xfId="768" applyFont="1" applyFill="1" applyBorder="1" applyAlignment="1">
      <alignment horizontal="center" vertical="center"/>
    </xf>
    <xf numFmtId="0" fontId="15" fillId="11" borderId="138" xfId="768" applyFont="1" applyFill="1" applyBorder="1" applyAlignment="1">
      <alignment horizontal="center" vertical="center"/>
    </xf>
    <xf numFmtId="191" fontId="47" fillId="11" borderId="217" xfId="726" applyNumberFormat="1" applyFont="1" applyFill="1" applyBorder="1" applyAlignment="1" applyProtection="1">
      <alignment horizontal="right" vertical="center"/>
    </xf>
    <xf numFmtId="172" fontId="15" fillId="11" borderId="218" xfId="1502" applyNumberFormat="1" applyFont="1" applyFill="1" applyBorder="1" applyAlignment="1">
      <alignment horizontal="center" vertical="center"/>
    </xf>
    <xf numFmtId="191" fontId="47" fillId="11" borderId="218" xfId="726" applyNumberFormat="1" applyFont="1" applyFill="1" applyBorder="1" applyAlignment="1" applyProtection="1">
      <alignment horizontal="right" vertical="center"/>
    </xf>
    <xf numFmtId="4" fontId="47" fillId="11" borderId="218" xfId="726" applyNumberFormat="1" applyFont="1" applyFill="1" applyBorder="1" applyAlignment="1" applyProtection="1">
      <alignment horizontal="right" vertical="center"/>
    </xf>
    <xf numFmtId="191" fontId="47" fillId="11" borderId="219" xfId="726" applyNumberFormat="1" applyFont="1" applyFill="1" applyBorder="1" applyAlignment="1" applyProtection="1">
      <alignment horizontal="right" vertical="center"/>
    </xf>
    <xf numFmtId="191" fontId="47" fillId="11" borderId="220" xfId="726" applyNumberFormat="1" applyFont="1" applyFill="1" applyBorder="1" applyAlignment="1" applyProtection="1">
      <alignment horizontal="right" vertical="center"/>
    </xf>
    <xf numFmtId="4" fontId="15" fillId="11" borderId="218" xfId="1502" applyNumberFormat="1" applyFont="1" applyFill="1" applyBorder="1" applyAlignment="1">
      <alignment horizontal="center" vertical="center"/>
    </xf>
    <xf numFmtId="191" fontId="15" fillId="11" borderId="218" xfId="768" applyNumberFormat="1" applyFont="1" applyFill="1" applyBorder="1" applyAlignment="1">
      <alignment horizontal="right" vertical="center"/>
    </xf>
    <xf numFmtId="191" fontId="15" fillId="11" borderId="219" xfId="768" applyNumberFormat="1" applyFont="1" applyFill="1" applyBorder="1" applyAlignment="1">
      <alignment horizontal="right" vertical="center"/>
    </xf>
    <xf numFmtId="191" fontId="15" fillId="11" borderId="97" xfId="726" applyNumberFormat="1" applyFont="1" applyFill="1" applyBorder="1" applyAlignment="1">
      <alignment horizontal="right" vertical="center"/>
    </xf>
    <xf numFmtId="0" fontId="13" fillId="11" borderId="0" xfId="768" applyFont="1" applyFill="1" applyBorder="1" applyAlignment="1">
      <alignment horizontal="left" vertical="center"/>
    </xf>
    <xf numFmtId="169" fontId="39" fillId="11" borderId="221" xfId="726" applyNumberFormat="1" applyFont="1" applyFill="1" applyBorder="1" applyAlignment="1" applyProtection="1">
      <alignment horizontal="right" vertical="center"/>
    </xf>
    <xf numFmtId="169" fontId="13" fillId="11" borderId="59" xfId="768" applyNumberFormat="1" applyFont="1" applyFill="1" applyBorder="1" applyAlignment="1">
      <alignment horizontal="center" vertical="center"/>
    </xf>
    <xf numFmtId="169" fontId="39" fillId="11" borderId="59" xfId="726" applyNumberFormat="1" applyFont="1" applyFill="1" applyBorder="1" applyAlignment="1" applyProtection="1">
      <alignment horizontal="right" vertical="center"/>
    </xf>
    <xf numFmtId="169" fontId="39" fillId="11" borderId="59" xfId="768" applyNumberFormat="1" applyFont="1" applyFill="1" applyBorder="1" applyAlignment="1" applyProtection="1">
      <alignment horizontal="right" vertical="center"/>
    </xf>
    <xf numFmtId="169" fontId="39" fillId="11" borderId="222" xfId="726" applyNumberFormat="1" applyFont="1" applyFill="1" applyBorder="1" applyAlignment="1" applyProtection="1">
      <alignment horizontal="right" vertical="center"/>
    </xf>
    <xf numFmtId="169" fontId="13" fillId="11" borderId="59" xfId="768" applyNumberFormat="1" applyFont="1" applyFill="1" applyBorder="1" applyAlignment="1">
      <alignment horizontal="right" vertical="center"/>
    </xf>
    <xf numFmtId="169" fontId="13" fillId="11" borderId="59" xfId="726" applyNumberFormat="1" applyFont="1" applyFill="1" applyBorder="1" applyAlignment="1">
      <alignment horizontal="right" vertical="center"/>
    </xf>
    <xf numFmtId="169" fontId="13" fillId="11" borderId="222" xfId="726" applyNumberFormat="1" applyFont="1" applyFill="1" applyBorder="1" applyAlignment="1">
      <alignment horizontal="right" vertical="center"/>
    </xf>
    <xf numFmtId="165" fontId="13" fillId="11" borderId="68" xfId="726" applyFont="1" applyFill="1" applyBorder="1" applyAlignment="1">
      <alignment horizontal="right" vertical="center"/>
    </xf>
    <xf numFmtId="0" fontId="13" fillId="11" borderId="223" xfId="768" applyFont="1" applyFill="1" applyBorder="1" applyAlignment="1">
      <alignment horizontal="center" vertical="center"/>
    </xf>
    <xf numFmtId="0" fontId="13" fillId="11" borderId="224" xfId="768" applyFont="1" applyFill="1" applyBorder="1" applyAlignment="1">
      <alignment horizontal="left" vertical="center"/>
    </xf>
    <xf numFmtId="191" fontId="39" fillId="0" borderId="225" xfId="1463" applyNumberFormat="1" applyFont="1" applyBorder="1" applyAlignment="1">
      <alignment horizontal="right" vertical="center"/>
    </xf>
    <xf numFmtId="172" fontId="13" fillId="11" borderId="226" xfId="1502" applyNumberFormat="1" applyFont="1" applyFill="1" applyBorder="1" applyAlignment="1">
      <alignment horizontal="center" vertical="center"/>
    </xf>
    <xf numFmtId="191" fontId="39" fillId="0" borderId="226" xfId="1463" applyNumberFormat="1" applyFont="1" applyBorder="1" applyAlignment="1">
      <alignment horizontal="right" vertical="center"/>
    </xf>
    <xf numFmtId="191" fontId="39" fillId="11" borderId="226" xfId="726" applyNumberFormat="1" applyFont="1" applyFill="1" applyBorder="1" applyAlignment="1" applyProtection="1">
      <alignment horizontal="right" vertical="center"/>
    </xf>
    <xf numFmtId="4" fontId="13" fillId="11" borderId="226" xfId="1502" applyNumberFormat="1" applyFont="1" applyFill="1" applyBorder="1" applyAlignment="1">
      <alignment horizontal="center" vertical="center"/>
    </xf>
    <xf numFmtId="191" fontId="13" fillId="11" borderId="227" xfId="726" applyNumberFormat="1" applyFont="1" applyFill="1" applyBorder="1" applyAlignment="1">
      <alignment horizontal="right" vertical="center"/>
    </xf>
    <xf numFmtId="191" fontId="13" fillId="11" borderId="228" xfId="726" applyNumberFormat="1" applyFont="1" applyFill="1" applyBorder="1" applyAlignment="1">
      <alignment horizontal="right" vertical="center"/>
    </xf>
    <xf numFmtId="191" fontId="39" fillId="11" borderId="112" xfId="726" applyNumberFormat="1" applyFont="1" applyFill="1" applyBorder="1" applyAlignment="1" applyProtection="1">
      <alignment horizontal="right" vertical="center"/>
    </xf>
    <xf numFmtId="191" fontId="39" fillId="0" borderId="229" xfId="1463" applyNumberFormat="1" applyFont="1" applyBorder="1" applyAlignment="1">
      <alignment horizontal="right" vertical="center"/>
    </xf>
    <xf numFmtId="172" fontId="13" fillId="11" borderId="230" xfId="1502" applyNumberFormat="1" applyFont="1" applyFill="1" applyBorder="1" applyAlignment="1">
      <alignment horizontal="center" vertical="center"/>
    </xf>
    <xf numFmtId="191" fontId="39" fillId="0" borderId="230" xfId="1463" applyNumberFormat="1" applyFont="1" applyBorder="1" applyAlignment="1">
      <alignment horizontal="right" vertical="center"/>
    </xf>
    <xf numFmtId="191" fontId="39" fillId="11" borderId="230" xfId="726" applyNumberFormat="1" applyFont="1" applyFill="1" applyBorder="1" applyAlignment="1" applyProtection="1">
      <alignment horizontal="right" vertical="center"/>
    </xf>
    <xf numFmtId="4" fontId="13" fillId="11" borderId="230" xfId="1502" applyNumberFormat="1" applyFont="1" applyFill="1" applyBorder="1" applyAlignment="1">
      <alignment horizontal="center" vertical="center"/>
    </xf>
    <xf numFmtId="191" fontId="13" fillId="11" borderId="231" xfId="726" applyNumberFormat="1" applyFont="1" applyFill="1" applyBorder="1" applyAlignment="1">
      <alignment horizontal="right" vertical="center"/>
    </xf>
    <xf numFmtId="0" fontId="13" fillId="11" borderId="153" xfId="768" applyFont="1" applyFill="1" applyBorder="1" applyAlignment="1">
      <alignment vertical="center"/>
    </xf>
    <xf numFmtId="0" fontId="15" fillId="11" borderId="140" xfId="768" applyFont="1" applyFill="1" applyBorder="1" applyAlignment="1">
      <alignment vertical="center"/>
    </xf>
    <xf numFmtId="191" fontId="47" fillId="11" borderId="232" xfId="726" applyNumberFormat="1" applyFont="1" applyFill="1" applyBorder="1" applyAlignment="1" applyProtection="1">
      <alignment horizontal="right" vertical="center"/>
    </xf>
    <xf numFmtId="172" fontId="15" fillId="11" borderId="12" xfId="1502" applyNumberFormat="1" applyFont="1" applyFill="1" applyBorder="1" applyAlignment="1">
      <alignment horizontal="center" vertical="center"/>
    </xf>
    <xf numFmtId="191" fontId="47" fillId="11" borderId="12" xfId="726" applyNumberFormat="1" applyFont="1" applyFill="1" applyBorder="1" applyAlignment="1" applyProtection="1">
      <alignment horizontal="right" vertical="center"/>
    </xf>
    <xf numFmtId="191" fontId="47" fillId="11" borderId="193" xfId="726" applyNumberFormat="1" applyFont="1" applyFill="1" applyBorder="1" applyAlignment="1" applyProtection="1">
      <alignment horizontal="right" vertical="center"/>
    </xf>
    <xf numFmtId="4" fontId="15" fillId="11" borderId="12" xfId="1502" applyNumberFormat="1" applyFont="1" applyFill="1" applyBorder="1" applyAlignment="1">
      <alignment horizontal="center" vertical="center"/>
    </xf>
    <xf numFmtId="191" fontId="15" fillId="11" borderId="12" xfId="768" applyNumberFormat="1" applyFont="1" applyFill="1" applyBorder="1" applyAlignment="1">
      <alignment vertical="center"/>
    </xf>
    <xf numFmtId="191" fontId="15" fillId="11" borderId="13" xfId="768" applyNumberFormat="1" applyFont="1" applyFill="1" applyBorder="1" applyAlignment="1">
      <alignment vertical="center"/>
    </xf>
    <xf numFmtId="191" fontId="15" fillId="11" borderId="141" xfId="726" applyNumberFormat="1" applyFont="1" applyFill="1" applyBorder="1" applyAlignment="1">
      <alignment horizontal="right" vertical="center"/>
    </xf>
    <xf numFmtId="0" fontId="13" fillId="11" borderId="0" xfId="768" applyFont="1" applyFill="1" applyBorder="1" applyAlignment="1">
      <alignment vertical="center"/>
    </xf>
    <xf numFmtId="0" fontId="15" fillId="11" borderId="0" xfId="768" applyFont="1" applyFill="1" applyBorder="1" applyAlignment="1">
      <alignment vertical="center"/>
    </xf>
    <xf numFmtId="165" fontId="47" fillId="11" borderId="0" xfId="726" applyFont="1" applyFill="1" applyBorder="1" applyAlignment="1" applyProtection="1">
      <alignment horizontal="right" vertical="center"/>
    </xf>
    <xf numFmtId="172" fontId="15" fillId="11" borderId="0" xfId="1502" applyNumberFormat="1" applyFont="1" applyFill="1" applyBorder="1" applyAlignment="1">
      <alignment horizontal="center" vertical="center"/>
    </xf>
    <xf numFmtId="174" fontId="47" fillId="11" borderId="0" xfId="768" applyNumberFormat="1" applyFont="1" applyFill="1" applyBorder="1" applyAlignment="1" applyProtection="1">
      <alignment horizontal="right" vertical="center"/>
    </xf>
    <xf numFmtId="175" fontId="15" fillId="11" borderId="0" xfId="768" applyNumberFormat="1" applyFont="1" applyFill="1" applyBorder="1" applyAlignment="1">
      <alignment vertical="center"/>
    </xf>
    <xf numFmtId="165" fontId="15" fillId="11" borderId="0" xfId="726" applyFont="1" applyFill="1" applyBorder="1" applyAlignment="1">
      <alignment vertical="center"/>
    </xf>
    <xf numFmtId="165" fontId="15" fillId="11" borderId="0" xfId="726" applyFont="1" applyFill="1" applyBorder="1" applyAlignment="1">
      <alignment horizontal="right" vertical="center"/>
    </xf>
    <xf numFmtId="165" fontId="15" fillId="11" borderId="23" xfId="726" applyFont="1" applyFill="1" applyBorder="1" applyAlignment="1">
      <alignment horizontal="right" vertical="center"/>
    </xf>
    <xf numFmtId="191" fontId="15" fillId="11" borderId="194" xfId="726" applyNumberFormat="1" applyFont="1" applyFill="1" applyBorder="1" applyAlignment="1">
      <alignment vertical="center"/>
    </xf>
    <xf numFmtId="172" fontId="15" fillId="11" borderId="71" xfId="1502" applyNumberFormat="1" applyFont="1" applyFill="1" applyBorder="1" applyAlignment="1">
      <alignment horizontal="center" vertical="center"/>
    </xf>
    <xf numFmtId="191" fontId="15" fillId="11" borderId="71" xfId="726" applyNumberFormat="1" applyFont="1" applyFill="1" applyBorder="1" applyAlignment="1">
      <alignment vertical="center"/>
    </xf>
    <xf numFmtId="4" fontId="15" fillId="11" borderId="93" xfId="1502" applyNumberFormat="1" applyFont="1" applyFill="1" applyBorder="1" applyAlignment="1">
      <alignment horizontal="center" vertical="center"/>
    </xf>
    <xf numFmtId="191" fontId="15" fillId="11" borderId="63" xfId="768" applyNumberFormat="1" applyFont="1" applyFill="1" applyBorder="1" applyAlignment="1">
      <alignment vertical="center"/>
    </xf>
    <xf numFmtId="172" fontId="15" fillId="11" borderId="93" xfId="1502" applyNumberFormat="1" applyFont="1" applyFill="1" applyBorder="1" applyAlignment="1">
      <alignment horizontal="center" vertical="center"/>
    </xf>
    <xf numFmtId="191" fontId="15" fillId="11" borderId="150" xfId="768" applyNumberFormat="1" applyFont="1" applyFill="1" applyBorder="1" applyAlignment="1">
      <alignment vertical="center"/>
    </xf>
    <xf numFmtId="191" fontId="15" fillId="11" borderId="30" xfId="768" applyNumberFormat="1" applyFont="1" applyFill="1" applyBorder="1" applyAlignment="1">
      <alignment vertical="center"/>
    </xf>
    <xf numFmtId="0" fontId="6" fillId="11" borderId="0" xfId="768" applyFill="1" applyAlignment="1">
      <alignment horizontal="centerContinuous"/>
    </xf>
    <xf numFmtId="0" fontId="3" fillId="11" borderId="0" xfId="768" applyFont="1" applyFill="1" applyAlignment="1">
      <alignment vertical="center"/>
    </xf>
    <xf numFmtId="0" fontId="11" fillId="11" borderId="0" xfId="768" applyFont="1" applyFill="1" applyAlignment="1">
      <alignment vertical="center"/>
    </xf>
    <xf numFmtId="0" fontId="3" fillId="11" borderId="0" xfId="768" applyFont="1" applyFill="1"/>
    <xf numFmtId="0" fontId="11" fillId="11" borderId="0" xfId="768" applyFont="1" applyFill="1"/>
    <xf numFmtId="0" fontId="13" fillId="11" borderId="145" xfId="768" applyFont="1" applyFill="1" applyBorder="1" applyAlignment="1">
      <alignment horizontal="center"/>
    </xf>
    <xf numFmtId="0" fontId="13" fillId="11" borderId="233" xfId="768" applyFont="1" applyFill="1" applyBorder="1" applyAlignment="1">
      <alignment horizontal="left"/>
    </xf>
    <xf numFmtId="172" fontId="13" fillId="11" borderId="169" xfId="1502" applyNumberFormat="1" applyFont="1" applyFill="1" applyBorder="1" applyAlignment="1">
      <alignment horizontal="center"/>
    </xf>
    <xf numFmtId="174" fontId="39" fillId="11" borderId="169" xfId="768" applyNumberFormat="1" applyFont="1" applyFill="1" applyBorder="1" applyAlignment="1" applyProtection="1">
      <alignment horizontal="right"/>
    </xf>
    <xf numFmtId="172" fontId="13" fillId="11" borderId="166" xfId="1502" applyNumberFormat="1" applyFont="1" applyFill="1" applyBorder="1" applyAlignment="1">
      <alignment horizontal="center"/>
    </xf>
    <xf numFmtId="191" fontId="39" fillId="11" borderId="234" xfId="726" applyNumberFormat="1" applyFont="1" applyFill="1" applyBorder="1" applyAlignment="1" applyProtection="1">
      <alignment horizontal="right"/>
    </xf>
    <xf numFmtId="0" fontId="13" fillId="11" borderId="207" xfId="768" applyFont="1" applyFill="1" applyBorder="1" applyAlignment="1">
      <alignment horizontal="center"/>
    </xf>
    <xf numFmtId="0" fontId="13" fillId="11" borderId="235" xfId="768" applyFont="1" applyFill="1" applyBorder="1" applyAlignment="1">
      <alignment horizontal="left"/>
    </xf>
    <xf numFmtId="172" fontId="13" fillId="11" borderId="112" xfId="1502" applyNumberFormat="1" applyFont="1" applyFill="1" applyBorder="1" applyAlignment="1">
      <alignment horizontal="center"/>
    </xf>
    <xf numFmtId="174" fontId="39" fillId="11" borderId="112" xfId="768" applyNumberFormat="1" applyFont="1" applyFill="1" applyBorder="1" applyAlignment="1" applyProtection="1">
      <alignment horizontal="right"/>
    </xf>
    <xf numFmtId="172" fontId="13" fillId="11" borderId="236" xfId="1502" applyNumberFormat="1" applyFont="1" applyFill="1" applyBorder="1" applyAlignment="1">
      <alignment horizontal="center"/>
    </xf>
    <xf numFmtId="191" fontId="39" fillId="11" borderId="237" xfId="726" applyNumberFormat="1" applyFont="1" applyFill="1" applyBorder="1" applyAlignment="1" applyProtection="1">
      <alignment horizontal="right"/>
    </xf>
    <xf numFmtId="0" fontId="13" fillId="11" borderId="7" xfId="768" applyFont="1" applyFill="1" applyBorder="1" applyAlignment="1">
      <alignment horizontal="center"/>
    </xf>
    <xf numFmtId="0" fontId="13" fillId="11" borderId="238" xfId="768" applyFont="1" applyFill="1" applyBorder="1" applyAlignment="1">
      <alignment horizontal="left"/>
    </xf>
    <xf numFmtId="172" fontId="13" fillId="11" borderId="230" xfId="1502" applyNumberFormat="1" applyFont="1" applyFill="1" applyBorder="1" applyAlignment="1">
      <alignment horizontal="center"/>
    </xf>
    <xf numFmtId="174" fontId="39" fillId="11" borderId="230" xfId="768" applyNumberFormat="1" applyFont="1" applyFill="1" applyBorder="1" applyAlignment="1" applyProtection="1">
      <alignment horizontal="right"/>
    </xf>
    <xf numFmtId="172" fontId="13" fillId="11" borderId="239" xfId="1502" applyNumberFormat="1" applyFont="1" applyFill="1" applyBorder="1" applyAlignment="1">
      <alignment horizontal="center"/>
    </xf>
    <xf numFmtId="191" fontId="39" fillId="11" borderId="240" xfId="726" applyNumberFormat="1" applyFont="1" applyFill="1" applyBorder="1" applyAlignment="1" applyProtection="1">
      <alignment horizontal="right"/>
    </xf>
    <xf numFmtId="0" fontId="13" fillId="11" borderId="152" xfId="768" applyFont="1" applyFill="1" applyBorder="1" applyAlignment="1">
      <alignment horizontal="center"/>
    </xf>
    <xf numFmtId="0" fontId="15" fillId="11" borderId="138" xfId="768" applyFont="1" applyFill="1" applyBorder="1" applyAlignment="1">
      <alignment horizontal="center"/>
    </xf>
    <xf numFmtId="191" fontId="47" fillId="11" borderId="188" xfId="726" applyNumberFormat="1" applyFont="1" applyFill="1" applyBorder="1" applyAlignment="1" applyProtection="1">
      <alignment horizontal="right"/>
    </xf>
    <xf numFmtId="172" fontId="15" fillId="11" borderId="6" xfId="1502" applyNumberFormat="1" applyFont="1" applyFill="1" applyBorder="1" applyAlignment="1">
      <alignment horizontal="center"/>
    </xf>
    <xf numFmtId="191" fontId="47" fillId="11" borderId="6" xfId="726" applyNumberFormat="1" applyFont="1" applyFill="1" applyBorder="1" applyAlignment="1" applyProtection="1">
      <alignment horizontal="right"/>
    </xf>
    <xf numFmtId="174" fontId="47" fillId="11" borderId="6" xfId="768" applyNumberFormat="1" applyFont="1" applyFill="1" applyBorder="1" applyAlignment="1" applyProtection="1">
      <alignment horizontal="right"/>
    </xf>
    <xf numFmtId="172" fontId="15" fillId="11" borderId="15" xfId="1502" applyNumberFormat="1" applyFont="1" applyFill="1" applyBorder="1" applyAlignment="1">
      <alignment horizontal="center"/>
    </xf>
    <xf numFmtId="191" fontId="47" fillId="11" borderId="90" xfId="726" applyNumberFormat="1" applyFont="1" applyFill="1" applyBorder="1" applyAlignment="1" applyProtection="1">
      <alignment horizontal="right"/>
    </xf>
    <xf numFmtId="0" fontId="13" fillId="11" borderId="59" xfId="768" applyFont="1" applyFill="1" applyBorder="1" applyAlignment="1">
      <alignment horizontal="left"/>
    </xf>
    <xf numFmtId="4" fontId="39" fillId="11" borderId="241" xfId="726" applyNumberFormat="1" applyFont="1" applyFill="1" applyBorder="1" applyAlignment="1" applyProtection="1">
      <alignment horizontal="right"/>
    </xf>
    <xf numFmtId="172" fontId="13" fillId="11" borderId="41" xfId="768" applyNumberFormat="1" applyFont="1" applyFill="1" applyBorder="1" applyAlignment="1">
      <alignment horizontal="center"/>
    </xf>
    <xf numFmtId="4" fontId="39" fillId="11" borderId="41" xfId="726" applyNumberFormat="1" applyFont="1" applyFill="1" applyBorder="1" applyAlignment="1" applyProtection="1">
      <alignment horizontal="right"/>
    </xf>
    <xf numFmtId="174" fontId="39" fillId="11" borderId="41" xfId="768" applyNumberFormat="1" applyFont="1" applyFill="1" applyBorder="1" applyAlignment="1" applyProtection="1">
      <alignment horizontal="right"/>
    </xf>
    <xf numFmtId="177" fontId="13" fillId="11" borderId="64" xfId="768" applyNumberFormat="1" applyFont="1" applyFill="1" applyBorder="1" applyAlignment="1">
      <alignment horizontal="center"/>
    </xf>
    <xf numFmtId="165" fontId="39" fillId="11" borderId="68" xfId="726" applyFont="1" applyFill="1" applyBorder="1" applyAlignment="1" applyProtection="1">
      <alignment horizontal="right"/>
    </xf>
    <xf numFmtId="0" fontId="13" fillId="11" borderId="69" xfId="768" applyFont="1" applyFill="1" applyBorder="1" applyAlignment="1">
      <alignment horizontal="center"/>
    </xf>
    <xf numFmtId="0" fontId="13" fillId="11" borderId="14" xfId="768" applyFont="1" applyFill="1" applyBorder="1" applyAlignment="1">
      <alignment horizontal="left"/>
    </xf>
    <xf numFmtId="172" fontId="13" fillId="11" borderId="242" xfId="1502" applyNumberFormat="1" applyFont="1" applyFill="1" applyBorder="1" applyAlignment="1">
      <alignment horizontal="center"/>
    </xf>
    <xf numFmtId="172" fontId="13" fillId="11" borderId="226" xfId="1502" applyNumberFormat="1" applyFont="1" applyFill="1" applyBorder="1" applyAlignment="1">
      <alignment horizontal="center"/>
    </xf>
    <xf numFmtId="174" fontId="39" fillId="11" borderId="226" xfId="768" applyNumberFormat="1" applyFont="1" applyFill="1" applyBorder="1" applyAlignment="1" applyProtection="1">
      <alignment horizontal="right"/>
    </xf>
    <xf numFmtId="172" fontId="13" fillId="11" borderId="227" xfId="1502" applyNumberFormat="1" applyFont="1" applyFill="1" applyBorder="1" applyAlignment="1">
      <alignment horizontal="center"/>
    </xf>
    <xf numFmtId="191" fontId="39" fillId="11" borderId="243" xfId="726" applyNumberFormat="1" applyFont="1" applyFill="1" applyBorder="1" applyAlignment="1" applyProtection="1">
      <alignment horizontal="right"/>
    </xf>
    <xf numFmtId="0" fontId="13" fillId="11" borderId="208" xfId="768" applyFont="1" applyFill="1" applyBorder="1" applyAlignment="1">
      <alignment horizontal="left"/>
    </xf>
    <xf numFmtId="172" fontId="13" fillId="11" borderId="181" xfId="1502" applyNumberFormat="1" applyFont="1" applyFill="1" applyBorder="1" applyAlignment="1">
      <alignment horizontal="center"/>
    </xf>
    <xf numFmtId="191" fontId="39" fillId="11" borderId="244" xfId="726" applyNumberFormat="1" applyFont="1" applyFill="1" applyBorder="1" applyAlignment="1" applyProtection="1">
      <alignment horizontal="right"/>
    </xf>
    <xf numFmtId="0" fontId="13" fillId="11" borderId="170" xfId="768" applyFont="1" applyFill="1" applyBorder="1" applyAlignment="1">
      <alignment horizontal="center"/>
    </xf>
    <xf numFmtId="0" fontId="13" fillId="11" borderId="19" xfId="768" applyFont="1" applyFill="1" applyBorder="1" applyAlignment="1">
      <alignment horizontal="left"/>
    </xf>
    <xf numFmtId="172" fontId="13" fillId="11" borderId="231" xfId="1502" applyNumberFormat="1" applyFont="1" applyFill="1" applyBorder="1" applyAlignment="1">
      <alignment horizontal="center"/>
    </xf>
    <xf numFmtId="191" fontId="39" fillId="11" borderId="245" xfId="726" applyNumberFormat="1" applyFont="1" applyFill="1" applyBorder="1" applyAlignment="1" applyProtection="1">
      <alignment horizontal="right"/>
    </xf>
    <xf numFmtId="0" fontId="13" fillId="11" borderId="153" xfId="768" applyFont="1" applyFill="1" applyBorder="1"/>
    <xf numFmtId="0" fontId="15" fillId="11" borderId="140" xfId="768" applyFont="1" applyFill="1" applyBorder="1"/>
    <xf numFmtId="191" fontId="47" fillId="11" borderId="232" xfId="726" applyNumberFormat="1" applyFont="1" applyFill="1" applyBorder="1" applyAlignment="1" applyProtection="1">
      <alignment horizontal="right"/>
    </xf>
    <xf numFmtId="172" fontId="15" fillId="11" borderId="12" xfId="1502" applyNumberFormat="1" applyFont="1" applyFill="1" applyBorder="1" applyAlignment="1">
      <alignment horizontal="center"/>
    </xf>
    <xf numFmtId="191" fontId="47" fillId="11" borderId="12" xfId="726" applyNumberFormat="1" applyFont="1" applyFill="1" applyBorder="1" applyAlignment="1" applyProtection="1">
      <alignment horizontal="right"/>
    </xf>
    <xf numFmtId="174" fontId="47" fillId="11" borderId="12" xfId="768" applyNumberFormat="1" applyFont="1" applyFill="1" applyBorder="1" applyAlignment="1" applyProtection="1">
      <alignment horizontal="right"/>
    </xf>
    <xf numFmtId="172" fontId="15" fillId="11" borderId="193" xfId="1502" applyNumberFormat="1" applyFont="1" applyFill="1" applyBorder="1" applyAlignment="1">
      <alignment horizontal="center"/>
    </xf>
    <xf numFmtId="191" fontId="47" fillId="11" borderId="28" xfId="726" applyNumberFormat="1" applyFont="1" applyFill="1" applyBorder="1" applyAlignment="1" applyProtection="1">
      <alignment horizontal="right"/>
    </xf>
    <xf numFmtId="0" fontId="15" fillId="11" borderId="72" xfId="768" applyFont="1" applyFill="1" applyBorder="1"/>
    <xf numFmtId="191" fontId="15" fillId="11" borderId="194" xfId="726" applyNumberFormat="1" applyFont="1" applyFill="1" applyBorder="1"/>
    <xf numFmtId="172" fontId="15" fillId="11" borderId="71" xfId="1502" applyNumberFormat="1" applyFont="1" applyFill="1" applyBorder="1" applyAlignment="1">
      <alignment horizontal="center"/>
    </xf>
    <xf numFmtId="191" fontId="15" fillId="11" borderId="71" xfId="726" applyNumberFormat="1" applyFont="1" applyFill="1" applyBorder="1"/>
    <xf numFmtId="174" fontId="15" fillId="11" borderId="71" xfId="768" applyNumberFormat="1" applyFont="1" applyFill="1" applyBorder="1"/>
    <xf numFmtId="0" fontId="52" fillId="0" borderId="0" xfId="768" applyFont="1" applyBorder="1"/>
    <xf numFmtId="0" fontId="52" fillId="0" borderId="0" xfId="768" applyFont="1" applyBorder="1" applyAlignment="1">
      <alignment vertical="center"/>
    </xf>
    <xf numFmtId="0" fontId="13" fillId="0" borderId="0" xfId="768" applyFont="1" applyAlignment="1">
      <alignment vertical="center"/>
    </xf>
    <xf numFmtId="0" fontId="13" fillId="11" borderId="15" xfId="768" applyFont="1" applyFill="1" applyBorder="1" applyAlignment="1">
      <alignment horizontal="left" vertical="center"/>
    </xf>
    <xf numFmtId="195" fontId="39" fillId="11" borderId="246" xfId="726" applyNumberFormat="1" applyFont="1" applyFill="1" applyBorder="1" applyAlignment="1" applyProtection="1">
      <alignment horizontal="right" vertical="center"/>
    </xf>
    <xf numFmtId="172" fontId="13" fillId="11" borderId="15" xfId="1502" applyNumberFormat="1" applyFont="1" applyFill="1" applyBorder="1" applyAlignment="1">
      <alignment horizontal="center" vertical="center"/>
    </xf>
    <xf numFmtId="195" fontId="39" fillId="11" borderId="15" xfId="726" applyNumberFormat="1" applyFont="1" applyFill="1" applyBorder="1" applyAlignment="1" applyProtection="1">
      <alignment horizontal="right" vertical="center"/>
    </xf>
    <xf numFmtId="174" fontId="39" fillId="11" borderId="15" xfId="768" applyNumberFormat="1" applyFont="1" applyFill="1" applyBorder="1" applyAlignment="1" applyProtection="1">
      <alignment horizontal="right" vertical="center"/>
    </xf>
    <xf numFmtId="195" fontId="39" fillId="11" borderId="182" xfId="726" applyNumberFormat="1" applyFont="1" applyFill="1" applyBorder="1" applyAlignment="1" applyProtection="1">
      <alignment horizontal="right" vertical="center"/>
    </xf>
    <xf numFmtId="195" fontId="39" fillId="11" borderId="247" xfId="726" applyNumberFormat="1" applyFont="1" applyFill="1" applyBorder="1" applyAlignment="1" applyProtection="1">
      <alignment horizontal="right" vertical="center"/>
    </xf>
    <xf numFmtId="4" fontId="13" fillId="11" borderId="248" xfId="1502" applyNumberFormat="1" applyFont="1" applyFill="1" applyBorder="1" applyAlignment="1">
      <alignment horizontal="center" vertical="center"/>
    </xf>
    <xf numFmtId="195" fontId="13" fillId="11" borderId="0" xfId="726" applyNumberFormat="1" applyFont="1" applyFill="1" applyBorder="1" applyAlignment="1">
      <alignment horizontal="right" vertical="center"/>
    </xf>
    <xf numFmtId="195" fontId="13" fillId="11" borderId="15" xfId="726" applyNumberFormat="1" applyFont="1" applyFill="1" applyBorder="1" applyAlignment="1">
      <alignment horizontal="right" vertical="center"/>
    </xf>
    <xf numFmtId="195" fontId="13" fillId="11" borderId="139" xfId="726" applyNumberFormat="1" applyFont="1" applyFill="1" applyBorder="1" applyAlignment="1">
      <alignment horizontal="right" vertical="center"/>
    </xf>
    <xf numFmtId="195" fontId="39" fillId="11" borderId="249" xfId="726" applyNumberFormat="1" applyFont="1" applyFill="1" applyBorder="1" applyAlignment="1" applyProtection="1">
      <alignment horizontal="right" vertical="center"/>
    </xf>
    <xf numFmtId="172" fontId="13" fillId="11" borderId="208" xfId="1502" applyNumberFormat="1" applyFont="1" applyFill="1" applyBorder="1" applyAlignment="1">
      <alignment horizontal="center" vertical="center"/>
    </xf>
    <xf numFmtId="195" fontId="39" fillId="11" borderId="208" xfId="726" applyNumberFormat="1" applyFont="1" applyFill="1" applyBorder="1" applyAlignment="1" applyProtection="1">
      <alignment horizontal="right" vertical="center"/>
    </xf>
    <xf numFmtId="174" fontId="39" fillId="11" borderId="208" xfId="768" applyNumberFormat="1" applyFont="1" applyFill="1" applyBorder="1" applyAlignment="1" applyProtection="1">
      <alignment horizontal="right" vertical="center"/>
    </xf>
    <xf numFmtId="195" fontId="39" fillId="11" borderId="250" xfId="726" applyNumberFormat="1" applyFont="1" applyFill="1" applyBorder="1" applyAlignment="1" applyProtection="1">
      <alignment horizontal="right" vertical="center"/>
    </xf>
    <xf numFmtId="195" fontId="39" fillId="11" borderId="251" xfId="726" applyNumberFormat="1" applyFont="1" applyFill="1" applyBorder="1" applyAlignment="1" applyProtection="1">
      <alignment horizontal="right" vertical="center"/>
    </xf>
    <xf numFmtId="4" fontId="13" fillId="11" borderId="252" xfId="1502" applyNumberFormat="1" applyFont="1" applyFill="1" applyBorder="1" applyAlignment="1">
      <alignment horizontal="center" vertical="center"/>
    </xf>
    <xf numFmtId="195" fontId="13" fillId="11" borderId="253" xfId="726" applyNumberFormat="1" applyFont="1" applyFill="1" applyBorder="1" applyAlignment="1">
      <alignment horizontal="right" vertical="center"/>
    </xf>
    <xf numFmtId="195" fontId="13" fillId="11" borderId="208" xfId="726" applyNumberFormat="1" applyFont="1" applyFill="1" applyBorder="1" applyAlignment="1">
      <alignment horizontal="right" vertical="center"/>
    </xf>
    <xf numFmtId="195" fontId="13" fillId="11" borderId="254" xfId="726" applyNumberFormat="1" applyFont="1" applyFill="1" applyBorder="1" applyAlignment="1">
      <alignment horizontal="right" vertical="center"/>
    </xf>
    <xf numFmtId="195" fontId="39" fillId="11" borderId="77" xfId="726" applyNumberFormat="1" applyFont="1" applyFill="1" applyBorder="1" applyAlignment="1" applyProtection="1">
      <alignment horizontal="right" vertical="center"/>
    </xf>
    <xf numFmtId="195" fontId="39" fillId="11" borderId="255" xfId="726" applyNumberFormat="1" applyFont="1" applyFill="1" applyBorder="1" applyAlignment="1" applyProtection="1">
      <alignment horizontal="right" vertical="center"/>
    </xf>
    <xf numFmtId="4" fontId="13" fillId="11" borderId="256" xfId="1502" applyNumberFormat="1" applyFont="1" applyFill="1" applyBorder="1" applyAlignment="1">
      <alignment horizontal="center" vertical="center"/>
    </xf>
    <xf numFmtId="195" fontId="13" fillId="11" borderId="36" xfId="726" applyNumberFormat="1" applyFont="1" applyFill="1" applyBorder="1" applyAlignment="1">
      <alignment horizontal="right" vertical="center"/>
    </xf>
    <xf numFmtId="195" fontId="47" fillId="11" borderId="221" xfId="726" applyNumberFormat="1" applyFont="1" applyFill="1" applyBorder="1" applyAlignment="1" applyProtection="1">
      <alignment horizontal="right" vertical="center"/>
    </xf>
    <xf numFmtId="172" fontId="15" fillId="11" borderId="138" xfId="1502" applyNumberFormat="1" applyFont="1" applyFill="1" applyBorder="1" applyAlignment="1">
      <alignment horizontal="center" vertical="center"/>
    </xf>
    <xf numFmtId="195" fontId="47" fillId="11" borderId="138" xfId="726" applyNumberFormat="1" applyFont="1" applyFill="1" applyBorder="1" applyAlignment="1" applyProtection="1">
      <alignment horizontal="right" vertical="center"/>
    </xf>
    <xf numFmtId="195" fontId="47" fillId="11" borderId="219" xfId="726" applyNumberFormat="1" applyFont="1" applyFill="1" applyBorder="1" applyAlignment="1" applyProtection="1">
      <alignment horizontal="right" vertical="center"/>
    </xf>
    <xf numFmtId="195" fontId="47" fillId="11" borderId="220" xfId="726" applyNumberFormat="1" applyFont="1" applyFill="1" applyBorder="1" applyAlignment="1" applyProtection="1">
      <alignment horizontal="right" vertical="center"/>
    </xf>
    <xf numFmtId="195" fontId="15" fillId="11" borderId="59" xfId="726" applyNumberFormat="1" applyFont="1" applyFill="1" applyBorder="1" applyAlignment="1">
      <alignment horizontal="right" vertical="center"/>
    </xf>
    <xf numFmtId="195" fontId="15" fillId="11" borderId="138" xfId="726" applyNumberFormat="1" applyFont="1" applyFill="1" applyBorder="1" applyAlignment="1">
      <alignment horizontal="right" vertical="center"/>
    </xf>
    <xf numFmtId="195" fontId="15" fillId="11" borderId="119" xfId="726" applyNumberFormat="1" applyFont="1" applyFill="1" applyBorder="1" applyAlignment="1">
      <alignment horizontal="right" vertical="center"/>
    </xf>
    <xf numFmtId="177" fontId="13" fillId="11" borderId="59" xfId="768" applyNumberFormat="1" applyFont="1" applyFill="1" applyBorder="1" applyAlignment="1">
      <alignment horizontal="center" vertical="center"/>
    </xf>
    <xf numFmtId="195" fontId="13" fillId="11" borderId="59" xfId="726" applyNumberFormat="1" applyFont="1" applyFill="1" applyBorder="1" applyAlignment="1">
      <alignment horizontal="right" vertical="center"/>
    </xf>
    <xf numFmtId="174" fontId="52" fillId="0" borderId="0" xfId="768" applyNumberFormat="1" applyFont="1" applyBorder="1" applyAlignment="1">
      <alignment vertical="center"/>
    </xf>
    <xf numFmtId="0" fontId="13" fillId="11" borderId="170" xfId="768" applyFont="1" applyFill="1" applyBorder="1" applyAlignment="1">
      <alignment horizontal="center" vertical="center"/>
    </xf>
    <xf numFmtId="0" fontId="13" fillId="11" borderId="19" xfId="768" applyFont="1" applyFill="1" applyBorder="1" applyAlignment="1">
      <alignment horizontal="left" vertical="center"/>
    </xf>
    <xf numFmtId="195" fontId="39" fillId="11" borderId="19" xfId="726" applyNumberFormat="1" applyFont="1" applyFill="1" applyBorder="1" applyAlignment="1" applyProtection="1">
      <alignment horizontal="right" vertical="center"/>
    </xf>
    <xf numFmtId="195" fontId="39" fillId="11" borderId="257" xfId="726" applyNumberFormat="1" applyFont="1" applyFill="1" applyBorder="1" applyAlignment="1" applyProtection="1">
      <alignment horizontal="right" vertical="center"/>
    </xf>
    <xf numFmtId="195" fontId="13" fillId="11" borderId="19" xfId="726" applyNumberFormat="1" applyFont="1" applyFill="1" applyBorder="1" applyAlignment="1">
      <alignment horizontal="right" vertical="center"/>
    </xf>
    <xf numFmtId="195" fontId="13" fillId="11" borderId="90" xfId="726" applyNumberFormat="1" applyFont="1" applyFill="1" applyBorder="1" applyAlignment="1">
      <alignment horizontal="right" vertical="center"/>
    </xf>
    <xf numFmtId="195" fontId="47" fillId="11" borderId="200" xfId="726" applyNumberFormat="1" applyFont="1" applyFill="1" applyBorder="1" applyAlignment="1" applyProtection="1">
      <alignment horizontal="right" vertical="center"/>
    </xf>
    <xf numFmtId="172" fontId="15" fillId="11" borderId="140" xfId="1502" applyNumberFormat="1" applyFont="1" applyFill="1" applyBorder="1" applyAlignment="1">
      <alignment horizontal="center" vertical="center"/>
    </xf>
    <xf numFmtId="195" fontId="47" fillId="11" borderId="140" xfId="726" applyNumberFormat="1" applyFont="1" applyFill="1" applyBorder="1" applyAlignment="1" applyProtection="1">
      <alignment horizontal="right" vertical="center"/>
    </xf>
    <xf numFmtId="4" fontId="15" fillId="11" borderId="151" xfId="1502" applyNumberFormat="1" applyFont="1" applyFill="1" applyBorder="1" applyAlignment="1">
      <alignment horizontal="center" vertical="center"/>
    </xf>
    <xf numFmtId="195" fontId="15" fillId="11" borderId="258" xfId="726" applyNumberFormat="1" applyFont="1" applyFill="1" applyBorder="1" applyAlignment="1">
      <alignment vertical="center"/>
    </xf>
    <xf numFmtId="195" fontId="15" fillId="11" borderId="140" xfId="726" applyNumberFormat="1" applyFont="1" applyFill="1" applyBorder="1" applyAlignment="1">
      <alignment vertical="center"/>
    </xf>
    <xf numFmtId="195" fontId="15" fillId="11" borderId="140" xfId="726" applyNumberFormat="1" applyFont="1" applyFill="1" applyBorder="1" applyAlignment="1">
      <alignment horizontal="right" vertical="center"/>
    </xf>
    <xf numFmtId="195" fontId="15" fillId="11" borderId="141" xfId="726" applyNumberFormat="1" applyFont="1" applyFill="1" applyBorder="1" applyAlignment="1">
      <alignment horizontal="right" vertical="center"/>
    </xf>
    <xf numFmtId="195" fontId="13" fillId="11" borderId="0" xfId="726" applyNumberFormat="1" applyFont="1" applyFill="1" applyAlignment="1">
      <alignment vertical="center"/>
    </xf>
    <xf numFmtId="4" fontId="13" fillId="11" borderId="0" xfId="726" applyNumberFormat="1" applyFont="1" applyFill="1" applyAlignment="1">
      <alignment vertical="center"/>
    </xf>
    <xf numFmtId="0" fontId="13" fillId="11" borderId="26" xfId="768" applyFont="1" applyFill="1" applyBorder="1" applyAlignment="1">
      <alignment vertical="center"/>
    </xf>
    <xf numFmtId="195" fontId="13" fillId="11" borderId="26" xfId="726" applyNumberFormat="1" applyFont="1" applyFill="1" applyBorder="1" applyAlignment="1">
      <alignment vertical="center"/>
    </xf>
    <xf numFmtId="195" fontId="13" fillId="11" borderId="0" xfId="726" applyNumberFormat="1" applyFont="1" applyFill="1" applyAlignment="1">
      <alignment horizontal="right" vertical="center"/>
    </xf>
    <xf numFmtId="195" fontId="15" fillId="11" borderId="194" xfId="726" applyNumberFormat="1" applyFont="1" applyFill="1" applyBorder="1" applyAlignment="1">
      <alignment vertical="center"/>
    </xf>
    <xf numFmtId="195" fontId="15" fillId="11" borderId="71" xfId="726" applyNumberFormat="1" applyFont="1" applyFill="1" applyBorder="1" applyAlignment="1">
      <alignment vertical="center"/>
    </xf>
    <xf numFmtId="195" fontId="15" fillId="11" borderId="194" xfId="768" applyNumberFormat="1" applyFont="1" applyFill="1" applyBorder="1" applyAlignment="1">
      <alignment vertical="center"/>
    </xf>
    <xf numFmtId="195" fontId="15" fillId="11" borderId="63" xfId="726" applyNumberFormat="1" applyFont="1" applyFill="1" applyBorder="1" applyAlignment="1">
      <alignment vertical="center"/>
    </xf>
    <xf numFmtId="172" fontId="15" fillId="11" borderId="13" xfId="1502" applyNumberFormat="1" applyFont="1" applyFill="1" applyBorder="1" applyAlignment="1">
      <alignment horizontal="center" vertical="center"/>
    </xf>
    <xf numFmtId="195" fontId="15" fillId="11" borderId="71" xfId="726" applyNumberFormat="1" applyFont="1" applyFill="1" applyBorder="1" applyAlignment="1">
      <alignment horizontal="right" vertical="center"/>
    </xf>
    <xf numFmtId="195" fontId="15" fillId="11" borderId="73" xfId="726" applyNumberFormat="1" applyFont="1" applyFill="1" applyBorder="1" applyAlignment="1">
      <alignment vertical="center"/>
    </xf>
    <xf numFmtId="172" fontId="13" fillId="11" borderId="0" xfId="768" applyNumberFormat="1" applyFont="1" applyFill="1" applyAlignment="1">
      <alignment vertical="center"/>
    </xf>
    <xf numFmtId="2" fontId="13" fillId="11" borderId="0" xfId="768" applyNumberFormat="1" applyFont="1" applyFill="1" applyBorder="1" applyAlignment="1">
      <alignment vertical="center"/>
    </xf>
    <xf numFmtId="2" fontId="13" fillId="11" borderId="0" xfId="768" applyNumberFormat="1" applyFont="1" applyFill="1" applyAlignment="1">
      <alignment vertical="center"/>
    </xf>
    <xf numFmtId="0" fontId="3" fillId="11" borderId="0" xfId="0" applyFont="1" applyFill="1" applyAlignment="1">
      <alignment vertical="center"/>
    </xf>
    <xf numFmtId="0" fontId="7" fillId="11" borderId="0" xfId="0" applyFont="1" applyFill="1" applyBorder="1" applyAlignment="1">
      <alignment vertical="center"/>
    </xf>
    <xf numFmtId="188" fontId="5" fillId="11" borderId="0" xfId="0" applyNumberFormat="1" applyFont="1" applyFill="1" applyBorder="1" applyAlignment="1">
      <alignment horizontal="right" vertical="center"/>
    </xf>
    <xf numFmtId="188" fontId="5" fillId="11" borderId="0" xfId="0" applyNumberFormat="1" applyFont="1" applyFill="1" applyBorder="1" applyAlignment="1">
      <alignment horizontal="left" vertical="center"/>
    </xf>
    <xf numFmtId="3" fontId="4" fillId="11" borderId="0" xfId="0" applyNumberFormat="1" applyFont="1" applyFill="1" applyBorder="1" applyAlignment="1">
      <alignment horizontal="right" vertical="center"/>
    </xf>
    <xf numFmtId="0" fontId="12" fillId="11" borderId="0" xfId="0" applyFont="1" applyFill="1" applyAlignment="1">
      <alignment vertical="center"/>
    </xf>
    <xf numFmtId="0" fontId="12" fillId="11" borderId="0" xfId="0" applyFont="1" applyFill="1" applyAlignment="1">
      <alignment vertical="center" wrapText="1"/>
    </xf>
    <xf numFmtId="0" fontId="50" fillId="11" borderId="0" xfId="0" applyFont="1" applyFill="1" applyAlignment="1">
      <alignment vertical="center"/>
    </xf>
    <xf numFmtId="0" fontId="12" fillId="11" borderId="0" xfId="0" applyFont="1" applyFill="1" applyAlignment="1">
      <alignment horizontal="left" vertical="center"/>
    </xf>
    <xf numFmtId="0" fontId="50" fillId="11" borderId="0" xfId="0" applyFont="1" applyFill="1" applyAlignment="1">
      <alignment horizontal="left" vertical="center"/>
    </xf>
    <xf numFmtId="0" fontId="4" fillId="11" borderId="0" xfId="0" applyFont="1" applyFill="1" applyAlignment="1">
      <alignment vertical="center"/>
    </xf>
    <xf numFmtId="0" fontId="11" fillId="11" borderId="0" xfId="0" applyFont="1" applyFill="1" applyAlignment="1">
      <alignment vertical="center"/>
    </xf>
    <xf numFmtId="0" fontId="6" fillId="11" borderId="0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right" vertical="center"/>
    </xf>
    <xf numFmtId="3" fontId="15" fillId="11" borderId="0" xfId="0" applyNumberFormat="1" applyFont="1" applyFill="1" applyBorder="1" applyAlignment="1">
      <alignment horizontal="right" vertical="center"/>
    </xf>
    <xf numFmtId="3" fontId="0" fillId="11" borderId="0" xfId="0" applyNumberFormat="1" applyFill="1" applyAlignment="1">
      <alignment vertical="center"/>
    </xf>
    <xf numFmtId="3" fontId="0" fillId="11" borderId="0" xfId="0" applyNumberFormat="1" applyFill="1" applyBorder="1" applyAlignment="1">
      <alignment vertical="center"/>
    </xf>
    <xf numFmtId="3" fontId="3" fillId="11" borderId="0" xfId="0" applyNumberFormat="1" applyFont="1" applyFill="1" applyBorder="1" applyAlignment="1">
      <alignment horizontal="left" vertical="center"/>
    </xf>
    <xf numFmtId="168" fontId="19" fillId="11" borderId="0" xfId="1502" applyNumberFormat="1" applyFont="1" applyFill="1" applyBorder="1" applyAlignment="1">
      <alignment horizontal="center"/>
    </xf>
    <xf numFmtId="168" fontId="19" fillId="11" borderId="0" xfId="1502" applyNumberFormat="1" applyFont="1" applyFill="1" applyBorder="1" applyAlignment="1" applyProtection="1">
      <alignment horizontal="center"/>
      <protection locked="0"/>
    </xf>
    <xf numFmtId="0" fontId="6" fillId="11" borderId="0" xfId="768" applyFill="1" applyBorder="1" applyProtection="1">
      <protection locked="0"/>
    </xf>
    <xf numFmtId="172" fontId="13" fillId="11" borderId="246" xfId="768" applyNumberFormat="1" applyFont="1" applyFill="1" applyBorder="1" applyAlignment="1">
      <alignment horizontal="right" vertical="center" indent="1"/>
    </xf>
    <xf numFmtId="191" fontId="39" fillId="11" borderId="77" xfId="1466" applyNumberFormat="1" applyFont="1" applyFill="1" applyBorder="1" applyAlignment="1">
      <alignment horizontal="right" vertical="center" indent="1"/>
    </xf>
    <xf numFmtId="191" fontId="15" fillId="11" borderId="36" xfId="768" applyNumberFormat="1" applyFont="1" applyFill="1" applyBorder="1" applyAlignment="1">
      <alignment horizontal="right" vertical="center" indent="2"/>
    </xf>
    <xf numFmtId="0" fontId="13" fillId="11" borderId="260" xfId="768" applyFont="1" applyFill="1" applyBorder="1" applyAlignment="1">
      <alignment horizontal="right" indent="1"/>
    </xf>
    <xf numFmtId="191" fontId="13" fillId="11" borderId="261" xfId="768" applyNumberFormat="1" applyFont="1" applyFill="1" applyBorder="1" applyAlignment="1">
      <alignment horizontal="right" indent="1"/>
    </xf>
    <xf numFmtId="191" fontId="13" fillId="11" borderId="56" xfId="768" applyNumberFormat="1" applyFont="1" applyFill="1" applyBorder="1" applyAlignment="1">
      <alignment horizontal="right" indent="1"/>
    </xf>
    <xf numFmtId="172" fontId="15" fillId="11" borderId="262" xfId="768" applyNumberFormat="1" applyFont="1" applyFill="1" applyBorder="1" applyAlignment="1">
      <alignment horizontal="right" vertical="center"/>
    </xf>
    <xf numFmtId="191" fontId="39" fillId="11" borderId="188" xfId="1465" applyNumberFormat="1" applyFont="1" applyFill="1" applyBorder="1" applyAlignment="1">
      <alignment horizontal="right" vertical="center" indent="1"/>
    </xf>
    <xf numFmtId="191" fontId="39" fillId="11" borderId="77" xfId="1465" applyNumberFormat="1" applyFont="1" applyFill="1" applyBorder="1" applyAlignment="1">
      <alignment horizontal="right" vertical="center" indent="1"/>
    </xf>
    <xf numFmtId="191" fontId="15" fillId="0" borderId="36" xfId="768" applyNumberFormat="1" applyFont="1" applyFill="1" applyBorder="1" applyAlignment="1">
      <alignment horizontal="right" vertical="center" indent="2"/>
    </xf>
    <xf numFmtId="191" fontId="39" fillId="11" borderId="232" xfId="1465" applyNumberFormat="1" applyFont="1" applyFill="1" applyBorder="1" applyAlignment="1">
      <alignment horizontal="right" vertical="center" indent="1"/>
    </xf>
    <xf numFmtId="191" fontId="39" fillId="11" borderId="193" xfId="1465" applyNumberFormat="1" applyFont="1" applyFill="1" applyBorder="1" applyAlignment="1">
      <alignment horizontal="right" vertical="center" indent="1"/>
    </xf>
    <xf numFmtId="191" fontId="15" fillId="11" borderId="28" xfId="768" applyNumberFormat="1" applyFont="1" applyFill="1" applyBorder="1" applyAlignment="1">
      <alignment horizontal="right" vertical="center" indent="2"/>
    </xf>
    <xf numFmtId="191" fontId="15" fillId="11" borderId="194" xfId="768" applyNumberFormat="1" applyFont="1" applyFill="1" applyBorder="1" applyAlignment="1">
      <alignment horizontal="right" vertical="center" indent="1"/>
    </xf>
    <xf numFmtId="0" fontId="27" fillId="11" borderId="0" xfId="0" applyFont="1" applyFill="1" applyBorder="1" applyAlignment="1">
      <alignment horizontal="left"/>
    </xf>
    <xf numFmtId="0" fontId="30" fillId="11" borderId="0" xfId="0" applyFont="1" applyFill="1" applyBorder="1" applyAlignment="1">
      <alignment horizontal="left"/>
    </xf>
    <xf numFmtId="0" fontId="20" fillId="11" borderId="263" xfId="0" applyFont="1" applyFill="1" applyBorder="1" applyAlignment="1">
      <alignment horizontal="right" vertical="center"/>
    </xf>
    <xf numFmtId="4" fontId="29" fillId="11" borderId="264" xfId="1470" applyNumberFormat="1" applyFont="1" applyFill="1" applyBorder="1" applyAlignment="1">
      <alignment horizontal="right" vertical="center"/>
    </xf>
    <xf numFmtId="4" fontId="4" fillId="11" borderId="263" xfId="0" applyNumberFormat="1" applyFont="1" applyFill="1" applyBorder="1" applyAlignment="1">
      <alignment vertical="center"/>
    </xf>
    <xf numFmtId="169" fontId="6" fillId="0" borderId="0" xfId="1470" applyNumberFormat="1" applyAlignment="1">
      <alignment vertical="center"/>
    </xf>
    <xf numFmtId="0" fontId="6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vertical="center"/>
    </xf>
    <xf numFmtId="0" fontId="6" fillId="11" borderId="6" xfId="0" applyFont="1" applyFill="1" applyBorder="1" applyAlignment="1">
      <alignment horizontal="left" vertical="center" wrapText="1"/>
    </xf>
    <xf numFmtId="0" fontId="6" fillId="11" borderId="49" xfId="0" applyFont="1" applyFill="1" applyBorder="1" applyAlignment="1">
      <alignment vertical="center" wrapText="1"/>
    </xf>
    <xf numFmtId="0" fontId="6" fillId="11" borderId="6" xfId="0" applyFont="1" applyFill="1" applyBorder="1" applyAlignment="1">
      <alignment vertical="center" wrapText="1"/>
    </xf>
    <xf numFmtId="0" fontId="0" fillId="11" borderId="265" xfId="0" applyFill="1" applyBorder="1" applyAlignment="1">
      <alignment horizontal="center" vertical="center"/>
    </xf>
    <xf numFmtId="0" fontId="13" fillId="11" borderId="266" xfId="0" applyFont="1" applyFill="1" applyBorder="1" applyAlignment="1">
      <alignment vertical="center"/>
    </xf>
    <xf numFmtId="0" fontId="5" fillId="11" borderId="0" xfId="0" applyFont="1" applyFill="1" applyBorder="1" applyAlignment="1">
      <alignment horizontal="right" vertical="center"/>
    </xf>
    <xf numFmtId="169" fontId="6" fillId="11" borderId="0" xfId="0" applyNumberFormat="1" applyFont="1" applyFill="1" applyBorder="1" applyAlignment="1">
      <alignment vertical="center"/>
    </xf>
    <xf numFmtId="0" fontId="0" fillId="11" borderId="145" xfId="0" applyFill="1" applyBorder="1" applyAlignment="1">
      <alignment vertical="center"/>
    </xf>
    <xf numFmtId="0" fontId="0" fillId="11" borderId="8" xfId="0" applyFill="1" applyBorder="1" applyAlignment="1">
      <alignment vertical="center"/>
    </xf>
    <xf numFmtId="0" fontId="53" fillId="0" borderId="0" xfId="833" applyAlignment="1">
      <alignment vertical="center"/>
    </xf>
    <xf numFmtId="0" fontId="0" fillId="11" borderId="72" xfId="0" applyFill="1" applyBorder="1" applyAlignment="1">
      <alignment vertical="center"/>
    </xf>
    <xf numFmtId="0" fontId="15" fillId="11" borderId="63" xfId="0" applyFont="1" applyFill="1" applyBorder="1" applyAlignment="1">
      <alignment horizontal="center" vertical="center"/>
    </xf>
    <xf numFmtId="0" fontId="19" fillId="11" borderId="0" xfId="0" applyFont="1" applyFill="1" applyBorder="1" applyAlignment="1">
      <alignment horizontal="right" vertical="center"/>
    </xf>
    <xf numFmtId="172" fontId="4" fillId="11" borderId="0" xfId="0" applyNumberFormat="1" applyFont="1" applyFill="1" applyBorder="1" applyAlignment="1">
      <alignment vertical="center"/>
    </xf>
    <xf numFmtId="0" fontId="10" fillId="11" borderId="0" xfId="0" applyFont="1" applyFill="1" applyAlignment="1">
      <alignment vertical="center"/>
    </xf>
    <xf numFmtId="0" fontId="6" fillId="11" borderId="269" xfId="768" applyFont="1" applyFill="1" applyBorder="1" applyAlignment="1">
      <alignment horizontal="left" vertical="center"/>
    </xf>
    <xf numFmtId="0" fontId="6" fillId="11" borderId="88" xfId="0" applyFont="1" applyFill="1" applyBorder="1" applyAlignment="1">
      <alignment horizontal="center" vertical="center"/>
    </xf>
    <xf numFmtId="0" fontId="6" fillId="11" borderId="16" xfId="0" applyFont="1" applyFill="1" applyBorder="1" applyAlignment="1">
      <alignment horizontal="center" vertical="center"/>
    </xf>
    <xf numFmtId="0" fontId="6" fillId="11" borderId="65" xfId="0" applyFont="1" applyFill="1" applyBorder="1" applyAlignment="1">
      <alignment horizontal="center" vertical="center"/>
    </xf>
    <xf numFmtId="0" fontId="6" fillId="11" borderId="246" xfId="0" applyFont="1" applyFill="1" applyBorder="1" applyAlignment="1">
      <alignment horizontal="center" vertical="center"/>
    </xf>
    <xf numFmtId="191" fontId="0" fillId="11" borderId="35" xfId="0" applyNumberFormat="1" applyFill="1" applyBorder="1" applyAlignment="1">
      <alignment horizontal="right" vertical="center"/>
    </xf>
    <xf numFmtId="191" fontId="4" fillId="11" borderId="270" xfId="0" applyNumberFormat="1" applyFont="1" applyFill="1" applyBorder="1" applyAlignment="1">
      <alignment horizontal="right" vertical="center"/>
    </xf>
    <xf numFmtId="0" fontId="6" fillId="11" borderId="271" xfId="768" applyFont="1" applyFill="1" applyBorder="1" applyAlignment="1">
      <alignment horizontal="left" vertical="center"/>
    </xf>
    <xf numFmtId="3" fontId="0" fillId="11" borderId="88" xfId="0" applyNumberFormat="1" applyFill="1" applyBorder="1" applyAlignment="1">
      <alignment horizontal="right" vertical="center"/>
    </xf>
    <xf numFmtId="3" fontId="0" fillId="11" borderId="16" xfId="0" applyNumberFormat="1" applyFill="1" applyBorder="1" applyAlignment="1">
      <alignment horizontal="right" vertical="center"/>
    </xf>
    <xf numFmtId="3" fontId="0" fillId="11" borderId="65" xfId="0" applyNumberFormat="1" applyFill="1" applyBorder="1" applyAlignment="1">
      <alignment horizontal="right" vertical="center"/>
    </xf>
    <xf numFmtId="3" fontId="0" fillId="11" borderId="246" xfId="0" applyNumberFormat="1" applyFill="1" applyBorder="1" applyAlignment="1">
      <alignment horizontal="right" vertical="center"/>
    </xf>
    <xf numFmtId="0" fontId="0" fillId="11" borderId="88" xfId="0" applyFill="1" applyBorder="1" applyAlignment="1">
      <alignment horizontal="right" vertical="center"/>
    </xf>
    <xf numFmtId="0" fontId="0" fillId="11" borderId="16" xfId="0" applyFill="1" applyBorder="1" applyAlignment="1">
      <alignment horizontal="right" vertical="center"/>
    </xf>
    <xf numFmtId="0" fontId="0" fillId="11" borderId="65" xfId="0" applyFill="1" applyBorder="1" applyAlignment="1">
      <alignment horizontal="right" vertical="center"/>
    </xf>
    <xf numFmtId="0" fontId="0" fillId="11" borderId="246" xfId="0" applyFill="1" applyBorder="1" applyAlignment="1">
      <alignment horizontal="right" vertical="center"/>
    </xf>
    <xf numFmtId="0" fontId="6" fillId="11" borderId="272" xfId="768" applyFont="1" applyFill="1" applyBorder="1" applyAlignment="1">
      <alignment vertical="center"/>
    </xf>
    <xf numFmtId="191" fontId="0" fillId="11" borderId="273" xfId="0" applyNumberFormat="1" applyFill="1" applyBorder="1" applyAlignment="1">
      <alignment horizontal="right" vertical="center"/>
    </xf>
    <xf numFmtId="0" fontId="4" fillId="11" borderId="274" xfId="0" applyFont="1" applyFill="1" applyBorder="1" applyAlignment="1">
      <alignment horizontal="right" vertical="center"/>
    </xf>
    <xf numFmtId="0" fontId="4" fillId="11" borderId="275" xfId="0" applyFont="1" applyFill="1" applyBorder="1" applyAlignment="1">
      <alignment horizontal="right" vertical="center"/>
    </xf>
    <xf numFmtId="0" fontId="4" fillId="11" borderId="276" xfId="0" applyFont="1" applyFill="1" applyBorder="1" applyAlignment="1">
      <alignment horizontal="right" vertical="center"/>
    </xf>
    <xf numFmtId="0" fontId="4" fillId="11" borderId="277" xfId="0" applyFont="1" applyFill="1" applyBorder="1" applyAlignment="1">
      <alignment horizontal="right" vertical="center"/>
    </xf>
    <xf numFmtId="191" fontId="4" fillId="11" borderId="278" xfId="0" applyNumberFormat="1" applyFont="1" applyFill="1" applyBorder="1" applyAlignment="1">
      <alignment horizontal="right" vertical="center"/>
    </xf>
    <xf numFmtId="191" fontId="4" fillId="11" borderId="279" xfId="0" applyNumberFormat="1" applyFont="1" applyFill="1" applyBorder="1" applyAlignment="1">
      <alignment horizontal="right" vertical="center"/>
    </xf>
    <xf numFmtId="191" fontId="4" fillId="11" borderId="280" xfId="0" applyNumberFormat="1" applyFont="1" applyFill="1" applyBorder="1" applyAlignment="1">
      <alignment horizontal="right" vertical="center"/>
    </xf>
    <xf numFmtId="191" fontId="4" fillId="11" borderId="277" xfId="0" applyNumberFormat="1" applyFont="1" applyFill="1" applyBorder="1" applyAlignment="1">
      <alignment horizontal="right" vertical="center"/>
    </xf>
    <xf numFmtId="191" fontId="15" fillId="11" borderId="100" xfId="0" applyNumberFormat="1" applyFont="1" applyFill="1" applyBorder="1" applyAlignment="1">
      <alignment horizontal="right" vertical="center"/>
    </xf>
    <xf numFmtId="188" fontId="5" fillId="11" borderId="0" xfId="768" applyNumberFormat="1" applyFont="1" applyFill="1" applyBorder="1" applyAlignment="1">
      <alignment horizontal="right" vertical="center"/>
    </xf>
    <xf numFmtId="188" fontId="5" fillId="11" borderId="0" xfId="768" applyNumberFormat="1" applyFont="1" applyFill="1" applyBorder="1" applyAlignment="1">
      <alignment horizontal="left" vertical="center"/>
    </xf>
    <xf numFmtId="0" fontId="6" fillId="11" borderId="0" xfId="768" applyFont="1" applyFill="1" applyBorder="1" applyAlignment="1">
      <alignment vertical="center"/>
    </xf>
    <xf numFmtId="191" fontId="0" fillId="0" borderId="35" xfId="0" applyNumberFormat="1" applyFill="1" applyBorder="1" applyAlignment="1">
      <alignment horizontal="right" vertical="center"/>
    </xf>
    <xf numFmtId="191" fontId="4" fillId="11" borderId="281" xfId="0" applyNumberFormat="1" applyFont="1" applyFill="1" applyBorder="1" applyAlignment="1">
      <alignment horizontal="right" vertical="center"/>
    </xf>
    <xf numFmtId="191" fontId="4" fillId="11" borderId="62" xfId="0" applyNumberFormat="1" applyFont="1" applyFill="1" applyBorder="1" applyAlignment="1">
      <alignment horizontal="right" vertical="center"/>
    </xf>
    <xf numFmtId="191" fontId="4" fillId="11" borderId="133" xfId="0" applyNumberFormat="1" applyFont="1" applyFill="1" applyBorder="1" applyAlignment="1">
      <alignment horizontal="right" vertical="center"/>
    </xf>
    <xf numFmtId="191" fontId="4" fillId="11" borderId="98" xfId="0" applyNumberFormat="1" applyFont="1" applyFill="1" applyBorder="1" applyAlignment="1">
      <alignment horizontal="right" vertical="center"/>
    </xf>
    <xf numFmtId="4" fontId="4" fillId="11" borderId="0" xfId="0" applyNumberFormat="1" applyFont="1" applyFill="1" applyBorder="1" applyAlignment="1">
      <alignment horizontal="right" vertical="center"/>
    </xf>
    <xf numFmtId="4" fontId="15" fillId="11" borderId="0" xfId="0" applyNumberFormat="1" applyFont="1" applyFill="1" applyBorder="1" applyAlignment="1">
      <alignment horizontal="right" vertical="center"/>
    </xf>
    <xf numFmtId="3" fontId="0" fillId="11" borderId="16" xfId="0" quotePrefix="1" applyNumberFormat="1" applyFill="1" applyBorder="1" applyAlignment="1">
      <alignment vertical="center"/>
    </xf>
    <xf numFmtId="3" fontId="0" fillId="11" borderId="270" xfId="0" applyNumberFormat="1" applyFill="1" applyBorder="1" applyAlignment="1">
      <alignment vertical="center"/>
    </xf>
    <xf numFmtId="3" fontId="0" fillId="11" borderId="0" xfId="0" applyNumberFormat="1" applyFill="1" applyBorder="1" applyAlignment="1">
      <alignment horizontal="right" vertical="center"/>
    </xf>
    <xf numFmtId="3" fontId="0" fillId="11" borderId="270" xfId="0" applyNumberFormat="1" applyFill="1" applyBorder="1" applyAlignment="1">
      <alignment horizontal="right" vertical="center"/>
    </xf>
    <xf numFmtId="3" fontId="4" fillId="11" borderId="36" xfId="0" applyNumberFormat="1" applyFont="1" applyFill="1" applyBorder="1" applyAlignment="1">
      <alignment horizontal="right" vertical="center"/>
    </xf>
    <xf numFmtId="191" fontId="15" fillId="11" borderId="246" xfId="0" applyNumberFormat="1" applyFont="1" applyFill="1" applyBorder="1" applyAlignment="1">
      <alignment horizontal="right" vertical="center"/>
    </xf>
    <xf numFmtId="191" fontId="15" fillId="11" borderId="16" xfId="0" applyNumberFormat="1" applyFont="1" applyFill="1" applyBorder="1" applyAlignment="1">
      <alignment horizontal="right" vertical="center"/>
    </xf>
    <xf numFmtId="191" fontId="15" fillId="11" borderId="0" xfId="0" applyNumberFormat="1" applyFont="1" applyFill="1" applyBorder="1" applyAlignment="1">
      <alignment horizontal="right" vertical="center"/>
    </xf>
    <xf numFmtId="191" fontId="15" fillId="11" borderId="270" xfId="0" applyNumberFormat="1" applyFont="1" applyFill="1" applyBorder="1" applyAlignment="1">
      <alignment horizontal="right" vertical="center"/>
    </xf>
    <xf numFmtId="3" fontId="0" fillId="11" borderId="192" xfId="0" applyNumberFormat="1" applyFill="1" applyBorder="1" applyAlignment="1">
      <alignment vertical="center"/>
    </xf>
    <xf numFmtId="3" fontId="0" fillId="11" borderId="27" xfId="0" applyNumberFormat="1" applyFill="1" applyBorder="1" applyAlignment="1">
      <alignment vertical="center"/>
    </xf>
    <xf numFmtId="3" fontId="0" fillId="11" borderId="26" xfId="0" applyNumberFormat="1" applyFill="1" applyBorder="1" applyAlignment="1">
      <alignment vertical="center"/>
    </xf>
    <xf numFmtId="3" fontId="0" fillId="11" borderId="282" xfId="0" applyNumberFormat="1" applyFill="1" applyBorder="1" applyAlignment="1">
      <alignment vertical="center"/>
    </xf>
    <xf numFmtId="3" fontId="4" fillId="11" borderId="9" xfId="0" applyNumberFormat="1" applyFont="1" applyFill="1" applyBorder="1" applyAlignment="1">
      <alignment horizontal="right" vertical="center"/>
    </xf>
    <xf numFmtId="0" fontId="26" fillId="11" borderId="0" xfId="0" applyFont="1" applyFill="1" applyAlignment="1">
      <alignment horizontal="left" vertical="center"/>
    </xf>
    <xf numFmtId="0" fontId="32" fillId="11" borderId="0" xfId="0" applyFont="1" applyFill="1" applyAlignment="1">
      <alignment horizontal="left" vertical="center"/>
    </xf>
    <xf numFmtId="0" fontId="33" fillId="11" borderId="0" xfId="0" applyFont="1" applyFill="1" applyAlignment="1">
      <alignment horizontal="centerContinuous" vertical="center"/>
    </xf>
    <xf numFmtId="0" fontId="32" fillId="11" borderId="0" xfId="0" applyFont="1" applyFill="1" applyAlignment="1">
      <alignment horizontal="centerContinuous" vertical="center"/>
    </xf>
    <xf numFmtId="0" fontId="6" fillId="11" borderId="7" xfId="0" quotePrefix="1" applyFont="1" applyFill="1" applyBorder="1" applyAlignment="1">
      <alignment horizontal="center" vertical="center"/>
    </xf>
    <xf numFmtId="0" fontId="6" fillId="11" borderId="49" xfId="0" applyFont="1" applyFill="1" applyBorder="1" applyAlignment="1">
      <alignment vertical="center"/>
    </xf>
    <xf numFmtId="0" fontId="6" fillId="11" borderId="69" xfId="0" quotePrefix="1" applyFont="1" applyFill="1" applyBorder="1" applyAlignment="1">
      <alignment horizontal="center" vertical="center"/>
    </xf>
    <xf numFmtId="4" fontId="0" fillId="11" borderId="35" xfId="0" applyNumberFormat="1" applyFill="1" applyBorder="1" applyAlignment="1">
      <alignment vertical="center"/>
    </xf>
    <xf numFmtId="0" fontId="0" fillId="11" borderId="6" xfId="0" applyFill="1" applyBorder="1" applyAlignment="1">
      <alignment vertical="center" wrapText="1"/>
    </xf>
    <xf numFmtId="0" fontId="6" fillId="11" borderId="6" xfId="0" applyNumberFormat="1" applyFont="1" applyFill="1" applyBorder="1" applyAlignment="1" applyProtection="1">
      <alignment vertical="center" wrapText="1"/>
    </xf>
    <xf numFmtId="1" fontId="41" fillId="0" borderId="6" xfId="934" applyNumberFormat="1" applyFont="1" applyBorder="1" applyAlignment="1">
      <alignment vertical="center" wrapText="1"/>
    </xf>
    <xf numFmtId="0" fontId="41" fillId="11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4" fontId="41" fillId="11" borderId="0" xfId="0" applyNumberFormat="1" applyFont="1" applyFill="1" applyBorder="1" applyAlignment="1">
      <alignment vertical="center"/>
    </xf>
    <xf numFmtId="172" fontId="0" fillId="11" borderId="0" xfId="0" applyNumberFormat="1" applyFill="1" applyAlignment="1">
      <alignment vertical="center"/>
    </xf>
    <xf numFmtId="2" fontId="5" fillId="11" borderId="0" xfId="0" applyNumberFormat="1" applyFont="1" applyFill="1" applyBorder="1" applyAlignment="1">
      <alignment horizontal="right" vertical="center"/>
    </xf>
    <xf numFmtId="173" fontId="5" fillId="11" borderId="0" xfId="0" applyNumberFormat="1" applyFont="1" applyFill="1" applyBorder="1" applyAlignment="1">
      <alignment horizontal="right" vertical="center"/>
    </xf>
    <xf numFmtId="1" fontId="0" fillId="11" borderId="0" xfId="0" applyNumberFormat="1" applyFill="1" applyAlignment="1">
      <alignment vertical="center"/>
    </xf>
    <xf numFmtId="173" fontId="51" fillId="0" borderId="0" xfId="0" applyNumberFormat="1" applyFont="1" applyFill="1" applyBorder="1" applyAlignment="1">
      <alignment vertical="center"/>
    </xf>
    <xf numFmtId="0" fontId="12" fillId="11" borderId="0" xfId="0" applyFont="1" applyFill="1" applyAlignment="1">
      <alignment horizontal="left" indent="2"/>
    </xf>
    <xf numFmtId="173" fontId="0" fillId="11" borderId="0" xfId="0" applyNumberFormat="1" applyFill="1" applyAlignment="1">
      <alignment vertical="center"/>
    </xf>
    <xf numFmtId="2" fontId="6" fillId="11" borderId="209" xfId="1479" applyNumberFormat="1" applyFill="1" applyBorder="1" applyAlignment="1">
      <alignment horizontal="right"/>
    </xf>
    <xf numFmtId="0" fontId="0" fillId="11" borderId="236" xfId="0" applyFill="1" applyBorder="1"/>
    <xf numFmtId="2" fontId="6" fillId="0" borderId="209" xfId="1479" applyNumberFormat="1" applyFill="1" applyBorder="1" applyAlignment="1">
      <alignment horizontal="right"/>
    </xf>
    <xf numFmtId="2" fontId="6" fillId="11" borderId="181" xfId="1479" applyNumberFormat="1" applyFill="1" applyBorder="1" applyAlignment="1">
      <alignment horizontal="right"/>
    </xf>
    <xf numFmtId="2" fontId="4" fillId="11" borderId="283" xfId="0" applyNumberFormat="1" applyFont="1" applyFill="1" applyBorder="1" applyAlignment="1">
      <alignment horizontal="centerContinuous"/>
    </xf>
    <xf numFmtId="2" fontId="4" fillId="11" borderId="195" xfId="0" applyNumberFormat="1" applyFont="1" applyFill="1" applyBorder="1" applyAlignment="1">
      <alignment horizontal="centerContinuous"/>
    </xf>
    <xf numFmtId="0" fontId="4" fillId="11" borderId="284" xfId="0" applyFont="1" applyFill="1" applyBorder="1" applyAlignment="1">
      <alignment horizontal="center" vertical="center"/>
    </xf>
    <xf numFmtId="2" fontId="4" fillId="11" borderId="285" xfId="0" applyNumberFormat="1" applyFont="1" applyFill="1" applyBorder="1" applyAlignment="1">
      <alignment horizontal="center" vertical="center"/>
    </xf>
    <xf numFmtId="2" fontId="4" fillId="11" borderId="286" xfId="0" applyNumberFormat="1" applyFont="1" applyFill="1" applyBorder="1" applyAlignment="1">
      <alignment horizontal="center" vertical="center"/>
    </xf>
    <xf numFmtId="0" fontId="9" fillId="11" borderId="0" xfId="0" applyFont="1" applyFill="1" applyAlignment="1">
      <alignment vertical="center" wrapText="1"/>
    </xf>
    <xf numFmtId="0" fontId="13" fillId="11" borderId="0" xfId="0" applyFont="1" applyFill="1" applyBorder="1" applyAlignment="1">
      <alignment horizontal="left" vertical="center"/>
    </xf>
    <xf numFmtId="0" fontId="13" fillId="11" borderId="287" xfId="0" applyFont="1" applyFill="1" applyBorder="1" applyAlignment="1">
      <alignment horizontal="left" vertical="center"/>
    </xf>
    <xf numFmtId="0" fontId="13" fillId="11" borderId="1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center" vertical="center"/>
    </xf>
    <xf numFmtId="0" fontId="13" fillId="11" borderId="246" xfId="0" applyFont="1" applyFill="1" applyBorder="1" applyAlignment="1">
      <alignment horizontal="center" vertical="center"/>
    </xf>
    <xf numFmtId="0" fontId="39" fillId="11" borderId="288" xfId="0" applyFont="1" applyFill="1" applyBorder="1" applyAlignment="1">
      <alignment vertical="center" wrapText="1"/>
    </xf>
    <xf numFmtId="166" fontId="39" fillId="11" borderId="289" xfId="0" applyNumberFormat="1" applyFont="1" applyFill="1" applyBorder="1" applyAlignment="1">
      <alignment vertical="center"/>
    </xf>
    <xf numFmtId="0" fontId="39" fillId="11" borderId="289" xfId="0" applyFont="1" applyFill="1" applyBorder="1" applyAlignment="1">
      <alignment vertical="center" wrapText="1"/>
    </xf>
    <xf numFmtId="0" fontId="13" fillId="11" borderId="65" xfId="0" applyFont="1" applyFill="1" applyBorder="1" applyAlignment="1">
      <alignment vertical="center"/>
    </xf>
    <xf numFmtId="3" fontId="15" fillId="11" borderId="36" xfId="0" applyNumberFormat="1" applyFont="1" applyFill="1" applyBorder="1" applyAlignment="1">
      <alignment horizontal="right" vertical="center"/>
    </xf>
    <xf numFmtId="3" fontId="13" fillId="11" borderId="287" xfId="0" applyNumberFormat="1" applyFont="1" applyFill="1" applyBorder="1" applyAlignment="1">
      <alignment horizontal="left" vertical="center"/>
    </xf>
    <xf numFmtId="3" fontId="13" fillId="11" borderId="16" xfId="0" applyNumberFormat="1" applyFont="1" applyFill="1" applyBorder="1" applyAlignment="1">
      <alignment horizontal="right" vertical="center"/>
    </xf>
    <xf numFmtId="3" fontId="13" fillId="11" borderId="0" xfId="0" applyNumberFormat="1" applyFont="1" applyFill="1" applyBorder="1" applyAlignment="1">
      <alignment horizontal="right" vertical="center"/>
    </xf>
    <xf numFmtId="3" fontId="13" fillId="11" borderId="246" xfId="0" applyNumberFormat="1" applyFont="1" applyFill="1" applyBorder="1" applyAlignment="1">
      <alignment horizontal="right" vertical="center"/>
    </xf>
    <xf numFmtId="166" fontId="39" fillId="11" borderId="288" xfId="0" applyNumberFormat="1" applyFont="1" applyFill="1" applyBorder="1" applyAlignment="1">
      <alignment vertical="center"/>
    </xf>
    <xf numFmtId="0" fontId="13" fillId="11" borderId="16" xfId="0" applyFont="1" applyFill="1" applyBorder="1" applyAlignment="1">
      <alignment horizontal="right" vertical="center"/>
    </xf>
    <xf numFmtId="0" fontId="13" fillId="11" borderId="0" xfId="0" applyFont="1" applyFill="1" applyBorder="1" applyAlignment="1">
      <alignment horizontal="right" vertical="center"/>
    </xf>
    <xf numFmtId="0" fontId="13" fillId="11" borderId="246" xfId="0" applyFont="1" applyFill="1" applyBorder="1" applyAlignment="1">
      <alignment horizontal="right" vertical="center"/>
    </xf>
    <xf numFmtId="0" fontId="13" fillId="11" borderId="288" xfId="0" applyFont="1" applyFill="1" applyBorder="1" applyAlignment="1">
      <alignment vertical="center"/>
    </xf>
    <xf numFmtId="0" fontId="13" fillId="11" borderId="289" xfId="0" applyFont="1" applyFill="1" applyBorder="1" applyAlignment="1">
      <alignment vertical="center"/>
    </xf>
    <xf numFmtId="1" fontId="39" fillId="11" borderId="0" xfId="934" applyNumberFormat="1" applyFont="1" applyFill="1" applyBorder="1" applyAlignment="1">
      <alignment vertical="center"/>
    </xf>
    <xf numFmtId="0" fontId="15" fillId="11" borderId="108" xfId="0" applyFont="1" applyFill="1" applyBorder="1" applyAlignment="1">
      <alignment horizontal="right" vertical="center"/>
    </xf>
    <xf numFmtId="0" fontId="15" fillId="11" borderId="62" xfId="0" applyFont="1" applyFill="1" applyBorder="1" applyAlignment="1">
      <alignment horizontal="right" vertical="center"/>
    </xf>
    <xf numFmtId="0" fontId="15" fillId="11" borderId="133" xfId="0" applyFont="1" applyFill="1" applyBorder="1" applyAlignment="1">
      <alignment horizontal="right" vertical="center"/>
    </xf>
    <xf numFmtId="0" fontId="15" fillId="11" borderId="277" xfId="0" applyFont="1" applyFill="1" applyBorder="1" applyAlignment="1">
      <alignment horizontal="right" vertical="center"/>
    </xf>
    <xf numFmtId="3" fontId="15" fillId="11" borderId="277" xfId="0" applyNumberFormat="1" applyFont="1" applyFill="1" applyBorder="1" applyAlignment="1">
      <alignment horizontal="right" vertical="center"/>
    </xf>
    <xf numFmtId="3" fontId="15" fillId="11" borderId="100" xfId="0" applyNumberFormat="1" applyFont="1" applyFill="1" applyBorder="1" applyAlignment="1">
      <alignment horizontal="right" vertical="center"/>
    </xf>
    <xf numFmtId="189" fontId="39" fillId="11" borderId="290" xfId="0" applyNumberFormat="1" applyFont="1" applyFill="1" applyBorder="1" applyAlignment="1">
      <alignment vertical="center"/>
    </xf>
    <xf numFmtId="189" fontId="39" fillId="11" borderId="291" xfId="0" applyNumberFormat="1" applyFont="1" applyFill="1" applyBorder="1" applyAlignment="1">
      <alignment vertical="center" wrapText="1"/>
    </xf>
    <xf numFmtId="189" fontId="39" fillId="11" borderId="291" xfId="0" applyNumberFormat="1" applyFont="1" applyFill="1" applyBorder="1" applyAlignment="1">
      <alignment vertical="center"/>
    </xf>
    <xf numFmtId="189" fontId="39" fillId="11" borderId="292" xfId="0" applyNumberFormat="1" applyFont="1" applyFill="1" applyBorder="1" applyAlignment="1">
      <alignment vertical="center"/>
    </xf>
    <xf numFmtId="189" fontId="15" fillId="11" borderId="270" xfId="0" applyNumberFormat="1" applyFont="1" applyFill="1" applyBorder="1" applyAlignment="1">
      <alignment horizontal="right" vertical="center"/>
    </xf>
    <xf numFmtId="189" fontId="39" fillId="11" borderId="293" xfId="0" applyNumberFormat="1" applyFont="1" applyFill="1" applyBorder="1" applyAlignment="1">
      <alignment vertical="center"/>
    </xf>
    <xf numFmtId="189" fontId="13" fillId="11" borderId="292" xfId="0" applyNumberFormat="1" applyFont="1" applyFill="1" applyBorder="1" applyAlignment="1">
      <alignment vertical="center"/>
    </xf>
    <xf numFmtId="189" fontId="15" fillId="11" borderId="36" xfId="0" applyNumberFormat="1" applyFont="1" applyFill="1" applyBorder="1" applyAlignment="1">
      <alignment horizontal="right" vertical="center"/>
    </xf>
    <xf numFmtId="0" fontId="13" fillId="11" borderId="77" xfId="0" applyFont="1" applyFill="1" applyBorder="1" applyAlignment="1">
      <alignment vertical="center"/>
    </xf>
    <xf numFmtId="0" fontId="13" fillId="11" borderId="0" xfId="0" applyFont="1" applyFill="1" applyBorder="1" applyAlignment="1">
      <alignment vertical="center" wrapText="1"/>
    </xf>
    <xf numFmtId="189" fontId="13" fillId="11" borderId="291" xfId="0" applyNumberFormat="1" applyFont="1" applyFill="1" applyBorder="1" applyAlignment="1">
      <alignment vertical="center"/>
    </xf>
    <xf numFmtId="0" fontId="39" fillId="11" borderId="291" xfId="0" applyFont="1" applyFill="1" applyBorder="1" applyAlignment="1">
      <alignment horizontal="left" vertical="center" wrapText="1"/>
    </xf>
    <xf numFmtId="166" fontId="39" fillId="11" borderId="291" xfId="0" applyNumberFormat="1" applyFont="1" applyFill="1" applyBorder="1" applyAlignment="1">
      <alignment horizontal="right" vertical="center"/>
    </xf>
    <xf numFmtId="166" fontId="39" fillId="11" borderId="292" xfId="0" applyNumberFormat="1" applyFont="1" applyFill="1" applyBorder="1" applyAlignment="1">
      <alignment horizontal="right" vertical="center"/>
    </xf>
    <xf numFmtId="3" fontId="15" fillId="11" borderId="270" xfId="0" applyNumberFormat="1" applyFont="1" applyFill="1" applyBorder="1" applyAlignment="1">
      <alignment horizontal="right" vertical="center"/>
    </xf>
    <xf numFmtId="0" fontId="39" fillId="11" borderId="293" xfId="0" applyFont="1" applyFill="1" applyBorder="1" applyAlignment="1">
      <alignment horizontal="left" vertical="center" wrapText="1"/>
    </xf>
    <xf numFmtId="3" fontId="13" fillId="11" borderId="292" xfId="0" applyNumberFormat="1" applyFont="1" applyFill="1" applyBorder="1" applyAlignment="1">
      <alignment horizontal="right" vertical="center"/>
    </xf>
    <xf numFmtId="189" fontId="15" fillId="11" borderId="294" xfId="0" applyNumberFormat="1" applyFont="1" applyFill="1" applyBorder="1" applyAlignment="1">
      <alignment horizontal="right" vertical="center"/>
    </xf>
    <xf numFmtId="189" fontId="15" fillId="11" borderId="295" xfId="0" applyNumberFormat="1" applyFont="1" applyFill="1" applyBorder="1" applyAlignment="1">
      <alignment horizontal="center" vertical="center"/>
    </xf>
    <xf numFmtId="189" fontId="15" fillId="11" borderId="277" xfId="0" applyNumberFormat="1" applyFont="1" applyFill="1" applyBorder="1" applyAlignment="1">
      <alignment horizontal="center" vertical="center"/>
    </xf>
    <xf numFmtId="189" fontId="15" fillId="11" borderId="296" xfId="0" applyNumberFormat="1" applyFont="1" applyFill="1" applyBorder="1" applyAlignment="1">
      <alignment horizontal="right" vertical="center"/>
    </xf>
    <xf numFmtId="189" fontId="15" fillId="11" borderId="277" xfId="0" applyNumberFormat="1" applyFont="1" applyFill="1" applyBorder="1" applyAlignment="1">
      <alignment horizontal="right" vertical="center"/>
    </xf>
    <xf numFmtId="189" fontId="15" fillId="11" borderId="10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left" vertical="center"/>
    </xf>
    <xf numFmtId="0" fontId="12" fillId="11" borderId="0" xfId="0" applyFont="1" applyFill="1" applyBorder="1" applyAlignment="1">
      <alignment horizontal="left" vertical="center"/>
    </xf>
    <xf numFmtId="0" fontId="0" fillId="11" borderId="0" xfId="0" applyFill="1" applyBorder="1" applyAlignment="1">
      <alignment horizontal="left" vertical="center"/>
    </xf>
    <xf numFmtId="0" fontId="13" fillId="11" borderId="7" xfId="0" applyFont="1" applyFill="1" applyBorder="1" applyAlignment="1">
      <alignment vertical="center"/>
    </xf>
    <xf numFmtId="3" fontId="13" fillId="11" borderId="16" xfId="0" quotePrefix="1" applyNumberFormat="1" applyFont="1" applyFill="1" applyBorder="1" applyAlignment="1">
      <alignment horizontal="right" vertical="center"/>
    </xf>
    <xf numFmtId="3" fontId="13" fillId="11" borderId="0" xfId="0" applyNumberFormat="1" applyFont="1" applyFill="1" applyBorder="1" applyAlignment="1">
      <alignment vertical="center"/>
    </xf>
    <xf numFmtId="3" fontId="13" fillId="11" borderId="270" xfId="0" applyNumberFormat="1" applyFont="1" applyFill="1" applyBorder="1" applyAlignment="1">
      <alignment vertical="center"/>
    </xf>
    <xf numFmtId="3" fontId="13" fillId="11" borderId="270" xfId="0" applyNumberFormat="1" applyFont="1" applyFill="1" applyBorder="1" applyAlignment="1">
      <alignment horizontal="right" vertical="center"/>
    </xf>
    <xf numFmtId="3" fontId="15" fillId="11" borderId="36" xfId="0" applyNumberFormat="1" applyFont="1" applyFill="1" applyBorder="1" applyAlignment="1">
      <alignment horizontal="left" vertical="center"/>
    </xf>
    <xf numFmtId="0" fontId="3" fillId="11" borderId="7" xfId="0" applyFont="1" applyFill="1" applyBorder="1" applyAlignment="1">
      <alignment horizontal="center" vertical="center"/>
    </xf>
    <xf numFmtId="189" fontId="15" fillId="11" borderId="288" xfId="0" applyNumberFormat="1" applyFont="1" applyFill="1" applyBorder="1" applyAlignment="1">
      <alignment horizontal="right" vertical="center"/>
    </xf>
    <xf numFmtId="189" fontId="15" fillId="11" borderId="289" xfId="0" applyNumberFormat="1" applyFont="1" applyFill="1" applyBorder="1" applyAlignment="1">
      <alignment horizontal="right" vertical="center"/>
    </xf>
    <xf numFmtId="189" fontId="15" fillId="11" borderId="297" xfId="0" applyNumberFormat="1" applyFont="1" applyFill="1" applyBorder="1" applyAlignment="1">
      <alignment horizontal="right" vertical="center"/>
    </xf>
    <xf numFmtId="189" fontId="15" fillId="11" borderId="298" xfId="0" applyNumberFormat="1" applyFont="1" applyFill="1" applyBorder="1" applyAlignment="1">
      <alignment horizontal="right" vertical="center"/>
    </xf>
    <xf numFmtId="0" fontId="13" fillId="11" borderId="8" xfId="0" applyFont="1" applyFill="1" applyBorder="1" applyAlignment="1">
      <alignment vertical="center"/>
    </xf>
    <xf numFmtId="3" fontId="13" fillId="11" borderId="192" xfId="0" applyNumberFormat="1" applyFont="1" applyFill="1" applyBorder="1" applyAlignment="1">
      <alignment vertical="center"/>
    </xf>
    <xf numFmtId="3" fontId="13" fillId="11" borderId="27" xfId="0" applyNumberFormat="1" applyFont="1" applyFill="1" applyBorder="1" applyAlignment="1">
      <alignment vertical="center"/>
    </xf>
    <xf numFmtId="3" fontId="13" fillId="11" borderId="27" xfId="0" applyNumberFormat="1" applyFont="1" applyFill="1" applyBorder="1" applyAlignment="1">
      <alignment horizontal="right" vertical="center"/>
    </xf>
    <xf numFmtId="3" fontId="13" fillId="11" borderId="26" xfId="0" applyNumberFormat="1" applyFont="1" applyFill="1" applyBorder="1" applyAlignment="1">
      <alignment vertical="center"/>
    </xf>
    <xf numFmtId="3" fontId="13" fillId="11" borderId="282" xfId="0" applyNumberFormat="1" applyFont="1" applyFill="1" applyBorder="1" applyAlignment="1">
      <alignment vertical="center"/>
    </xf>
    <xf numFmtId="3" fontId="15" fillId="11" borderId="9" xfId="0" applyNumberFormat="1" applyFont="1" applyFill="1" applyBorder="1" applyAlignment="1">
      <alignment horizontal="left" vertical="center"/>
    </xf>
    <xf numFmtId="0" fontId="15" fillId="11" borderId="0" xfId="0" applyFont="1" applyFill="1" applyBorder="1" applyAlignment="1">
      <alignment horizontal="center" vertical="center"/>
    </xf>
    <xf numFmtId="189" fontId="0" fillId="11" borderId="0" xfId="0" applyNumberFormat="1" applyFill="1" applyBorder="1" applyAlignment="1">
      <alignment vertical="center"/>
    </xf>
    <xf numFmtId="9" fontId="19" fillId="11" borderId="13" xfId="1502" applyFont="1" applyFill="1" applyBorder="1" applyAlignment="1">
      <alignment horizontal="right" indent="1"/>
    </xf>
    <xf numFmtId="9" fontId="19" fillId="11" borderId="193" xfId="1502" applyFont="1" applyFill="1" applyBorder="1" applyAlignment="1">
      <alignment horizontal="right" indent="1"/>
    </xf>
    <xf numFmtId="196" fontId="39" fillId="11" borderId="112" xfId="768" applyNumberFormat="1" applyFont="1" applyFill="1" applyBorder="1" applyAlignment="1" applyProtection="1">
      <alignment horizontal="right" vertical="center"/>
    </xf>
    <xf numFmtId="196" fontId="39" fillId="11" borderId="176" xfId="768" applyNumberFormat="1" applyFont="1" applyFill="1" applyBorder="1" applyAlignment="1" applyProtection="1">
      <alignment horizontal="right" vertical="center"/>
    </xf>
    <xf numFmtId="4" fontId="39" fillId="11" borderId="226" xfId="768" applyNumberFormat="1" applyFont="1" applyFill="1" applyBorder="1" applyAlignment="1" applyProtection="1">
      <alignment horizontal="right" vertical="center"/>
    </xf>
    <xf numFmtId="4" fontId="39" fillId="11" borderId="112" xfId="768" applyNumberFormat="1" applyFont="1" applyFill="1" applyBorder="1" applyAlignment="1" applyProtection="1">
      <alignment horizontal="right" vertical="center"/>
    </xf>
    <xf numFmtId="4" fontId="39" fillId="11" borderId="230" xfId="768" applyNumberFormat="1" applyFont="1" applyFill="1" applyBorder="1" applyAlignment="1" applyProtection="1">
      <alignment horizontal="right" vertical="center"/>
    </xf>
    <xf numFmtId="172" fontId="4" fillId="11" borderId="6" xfId="732" applyNumberFormat="1" applyFont="1" applyFill="1" applyBorder="1" applyAlignment="1">
      <alignment horizontal="right" indent="1"/>
    </xf>
    <xf numFmtId="172" fontId="4" fillId="11" borderId="15" xfId="732" applyNumberFormat="1" applyFont="1" applyFill="1" applyBorder="1" applyAlignment="1">
      <alignment horizontal="right" indent="1"/>
    </xf>
    <xf numFmtId="0" fontId="0" fillId="0" borderId="0" xfId="0" applyAlignment="1"/>
    <xf numFmtId="4" fontId="39" fillId="11" borderId="197" xfId="1467" applyNumberFormat="1" applyFont="1" applyFill="1" applyBorder="1" applyAlignment="1">
      <alignment horizontal="right" vertical="center"/>
    </xf>
    <xf numFmtId="4" fontId="39" fillId="11" borderId="22" xfId="1467" applyNumberFormat="1" applyFont="1" applyFill="1" applyBorder="1" applyAlignment="1">
      <alignment horizontal="right" vertical="center"/>
    </xf>
    <xf numFmtId="4" fontId="39" fillId="11" borderId="299" xfId="1467" applyNumberFormat="1" applyFont="1" applyFill="1" applyBorder="1" applyAlignment="1">
      <alignment horizontal="right" vertical="center"/>
    </xf>
    <xf numFmtId="4" fontId="15" fillId="11" borderId="142" xfId="0" applyNumberFormat="1" applyFont="1" applyFill="1" applyBorder="1" applyAlignment="1">
      <alignment vertical="center"/>
    </xf>
    <xf numFmtId="4" fontId="39" fillId="11" borderId="246" xfId="1467" applyNumberFormat="1" applyFont="1" applyFill="1" applyBorder="1" applyAlignment="1">
      <alignment horizontal="right" vertical="center"/>
    </xf>
    <xf numFmtId="4" fontId="39" fillId="11" borderId="300" xfId="1467" applyNumberFormat="1" applyFont="1" applyFill="1" applyBorder="1" applyAlignment="1">
      <alignment horizontal="right" vertical="center"/>
    </xf>
    <xf numFmtId="4" fontId="15" fillId="11" borderId="143" xfId="0" applyNumberFormat="1" applyFont="1" applyFill="1" applyBorder="1" applyAlignment="1">
      <alignment vertical="center"/>
    </xf>
    <xf numFmtId="4" fontId="39" fillId="11" borderId="301" xfId="1467" applyNumberFormat="1" applyFont="1" applyFill="1" applyBorder="1" applyAlignment="1">
      <alignment horizontal="right" vertical="center"/>
    </xf>
    <xf numFmtId="4" fontId="39" fillId="11" borderId="302" xfId="1467" applyNumberFormat="1" applyFont="1" applyFill="1" applyBorder="1" applyAlignment="1">
      <alignment horizontal="right" vertical="center"/>
    </xf>
    <xf numFmtId="4" fontId="39" fillId="11" borderId="303" xfId="1467" applyNumberFormat="1" applyFont="1" applyFill="1" applyBorder="1" applyAlignment="1">
      <alignment horizontal="right" vertical="center"/>
    </xf>
    <xf numFmtId="4" fontId="15" fillId="11" borderId="304" xfId="0" applyNumberFormat="1" applyFont="1" applyFill="1" applyBorder="1" applyAlignment="1">
      <alignment vertical="center"/>
    </xf>
    <xf numFmtId="4" fontId="15" fillId="11" borderId="52" xfId="0" applyNumberFormat="1" applyFont="1" applyFill="1" applyBorder="1" applyAlignment="1">
      <alignment vertical="center"/>
    </xf>
    <xf numFmtId="4" fontId="15" fillId="11" borderId="12" xfId="0" applyNumberFormat="1" applyFont="1" applyFill="1" applyBorder="1" applyAlignment="1">
      <alignment vertical="center"/>
    </xf>
    <xf numFmtId="4" fontId="15" fillId="11" borderId="13" xfId="0" applyNumberFormat="1" applyFont="1" applyFill="1" applyBorder="1" applyAlignment="1">
      <alignment vertical="center"/>
    </xf>
    <xf numFmtId="4" fontId="15" fillId="11" borderId="141" xfId="0" applyNumberFormat="1" applyFont="1" applyFill="1" applyBorder="1" applyAlignment="1">
      <alignment vertical="center"/>
    </xf>
    <xf numFmtId="4" fontId="13" fillId="0" borderId="169" xfId="0" applyNumberFormat="1" applyFont="1" applyBorder="1" applyAlignment="1">
      <alignment vertical="center"/>
    </xf>
    <xf numFmtId="4" fontId="13" fillId="0" borderId="234" xfId="0" applyNumberFormat="1" applyFont="1" applyBorder="1" applyAlignment="1">
      <alignment vertical="center"/>
    </xf>
    <xf numFmtId="4" fontId="13" fillId="0" borderId="112" xfId="0" applyNumberFormat="1" applyFont="1" applyBorder="1" applyAlignment="1">
      <alignment vertical="center"/>
    </xf>
    <xf numFmtId="4" fontId="13" fillId="0" borderId="236" xfId="0" applyNumberFormat="1" applyFont="1" applyBorder="1" applyAlignment="1">
      <alignment vertical="center"/>
    </xf>
    <xf numFmtId="4" fontId="13" fillId="0" borderId="237" xfId="0" applyNumberFormat="1" applyFont="1" applyBorder="1" applyAlignment="1">
      <alignment vertical="center"/>
    </xf>
    <xf numFmtId="4" fontId="15" fillId="11" borderId="90" xfId="746" applyNumberFormat="1" applyFont="1" applyFill="1" applyBorder="1" applyAlignment="1">
      <alignment vertical="center"/>
    </xf>
    <xf numFmtId="4" fontId="15" fillId="11" borderId="187" xfId="746" applyNumberFormat="1" applyFont="1" applyFill="1" applyBorder="1" applyAlignment="1">
      <alignment vertical="center"/>
    </xf>
    <xf numFmtId="4" fontId="15" fillId="11" borderId="75" xfId="746" applyNumberFormat="1" applyFont="1" applyFill="1" applyBorder="1" applyAlignment="1">
      <alignment vertical="center"/>
    </xf>
    <xf numFmtId="4" fontId="15" fillId="11" borderId="36" xfId="746" applyNumberFormat="1" applyFont="1" applyFill="1" applyBorder="1" applyAlignment="1">
      <alignment horizontal="right" vertical="center"/>
    </xf>
    <xf numFmtId="4" fontId="15" fillId="11" borderId="90" xfId="746" applyNumberFormat="1" applyFont="1" applyFill="1" applyBorder="1" applyAlignment="1">
      <alignment horizontal="right" vertical="center"/>
    </xf>
    <xf numFmtId="4" fontId="15" fillId="11" borderId="305" xfId="746" applyNumberFormat="1" applyFont="1" applyFill="1" applyBorder="1" applyAlignment="1">
      <alignment vertical="center"/>
    </xf>
    <xf numFmtId="4" fontId="15" fillId="11" borderId="9" xfId="746" applyNumberFormat="1" applyFont="1" applyFill="1" applyBorder="1" applyAlignment="1">
      <alignment vertical="center"/>
    </xf>
    <xf numFmtId="4" fontId="15" fillId="11" borderId="306" xfId="746" applyNumberFormat="1" applyFont="1" applyFill="1" applyBorder="1" applyAlignment="1">
      <alignment horizontal="right" vertical="center"/>
    </xf>
    <xf numFmtId="4" fontId="15" fillId="11" borderId="307" xfId="746" applyNumberFormat="1" applyFont="1" applyFill="1" applyBorder="1" applyAlignment="1">
      <alignment horizontal="right" vertical="center"/>
    </xf>
    <xf numFmtId="4" fontId="15" fillId="11" borderId="237" xfId="746" applyNumberFormat="1" applyFont="1" applyFill="1" applyBorder="1" applyAlignment="1">
      <alignment horizontal="right" vertical="center"/>
    </xf>
    <xf numFmtId="4" fontId="15" fillId="11" borderId="107" xfId="746" applyNumberFormat="1" applyFont="1" applyFill="1" applyBorder="1" applyAlignment="1">
      <alignment vertical="center"/>
    </xf>
    <xf numFmtId="4" fontId="15" fillId="11" borderId="41" xfId="746" applyNumberFormat="1" applyFont="1" applyFill="1" applyBorder="1" applyAlignment="1">
      <alignment vertical="center"/>
    </xf>
    <xf numFmtId="4" fontId="15" fillId="11" borderId="33" xfId="746" applyNumberFormat="1" applyFont="1" applyFill="1" applyBorder="1" applyAlignment="1">
      <alignment vertical="center"/>
    </xf>
    <xf numFmtId="4" fontId="15" fillId="11" borderId="50" xfId="746" applyNumberFormat="1" applyFont="1" applyFill="1" applyBorder="1" applyAlignment="1">
      <alignment vertical="center"/>
    </xf>
    <xf numFmtId="4" fontId="15" fillId="11" borderId="308" xfId="746" applyNumberFormat="1" applyFont="1" applyFill="1" applyBorder="1" applyAlignment="1">
      <alignment vertical="center"/>
    </xf>
    <xf numFmtId="4" fontId="15" fillId="11" borderId="309" xfId="746" applyNumberFormat="1" applyFont="1" applyFill="1" applyBorder="1" applyAlignment="1">
      <alignment vertical="center"/>
    </xf>
    <xf numFmtId="4" fontId="15" fillId="11" borderId="310" xfId="746" applyNumberFormat="1" applyFont="1" applyFill="1" applyBorder="1" applyAlignment="1">
      <alignment vertical="center"/>
    </xf>
    <xf numFmtId="0" fontId="13" fillId="11" borderId="115" xfId="0" applyFont="1" applyFill="1" applyBorder="1" applyAlignment="1">
      <alignment horizontal="center" vertical="center"/>
    </xf>
    <xf numFmtId="0" fontId="13" fillId="11" borderId="169" xfId="0" applyFont="1" applyFill="1" applyBorder="1" applyAlignment="1">
      <alignment vertical="center"/>
    </xf>
    <xf numFmtId="4" fontId="39" fillId="11" borderId="169" xfId="1469" applyNumberFormat="1" applyFont="1" applyFill="1" applyBorder="1" applyAlignment="1">
      <alignment horizontal="right" vertical="center"/>
    </xf>
    <xf numFmtId="4" fontId="39" fillId="11" borderId="204" xfId="1469" applyNumberFormat="1" applyFont="1" applyFill="1" applyBorder="1" applyAlignment="1">
      <alignment horizontal="right" vertical="center"/>
    </xf>
    <xf numFmtId="4" fontId="15" fillId="11" borderId="234" xfId="746" applyNumberFormat="1" applyFont="1" applyFill="1" applyBorder="1" applyAlignment="1">
      <alignment horizontal="right" vertical="center"/>
    </xf>
    <xf numFmtId="0" fontId="13" fillId="11" borderId="210" xfId="0" applyFont="1" applyFill="1" applyBorder="1" applyAlignment="1">
      <alignment vertical="center" wrapText="1"/>
    </xf>
    <xf numFmtId="0" fontId="13" fillId="11" borderId="311" xfId="0" applyFont="1" applyFill="1" applyBorder="1" applyAlignment="1">
      <alignment vertical="center" wrapText="1"/>
    </xf>
    <xf numFmtId="0" fontId="13" fillId="11" borderId="15" xfId="0" applyFont="1" applyFill="1" applyBorder="1" applyAlignment="1">
      <alignment vertical="center" wrapText="1"/>
    </xf>
    <xf numFmtId="191" fontId="4" fillId="11" borderId="246" xfId="0" applyNumberFormat="1" applyFont="1" applyFill="1" applyBorder="1" applyAlignment="1">
      <alignment horizontal="right" vertical="center"/>
    </xf>
    <xf numFmtId="191" fontId="4" fillId="0" borderId="246" xfId="0" applyNumberFormat="1" applyFont="1" applyFill="1" applyBorder="1" applyAlignment="1">
      <alignment horizontal="right" vertical="center"/>
    </xf>
    <xf numFmtId="4" fontId="4" fillId="11" borderId="68" xfId="0" applyNumberFormat="1" applyFont="1" applyFill="1" applyBorder="1" applyAlignment="1">
      <alignment vertical="center"/>
    </xf>
    <xf numFmtId="4" fontId="4" fillId="11" borderId="16" xfId="0" applyNumberFormat="1" applyFont="1" applyFill="1" applyBorder="1" applyAlignment="1" applyProtection="1">
      <alignment horizontal="right" vertical="center"/>
      <protection locked="0"/>
    </xf>
    <xf numFmtId="4" fontId="4" fillId="11" borderId="35" xfId="0" applyNumberFormat="1" applyFont="1" applyFill="1" applyBorder="1" applyAlignment="1" applyProtection="1">
      <alignment horizontal="right" vertical="center"/>
      <protection locked="0"/>
    </xf>
    <xf numFmtId="4" fontId="4" fillId="11" borderId="21" xfId="0" applyNumberFormat="1" applyFont="1" applyFill="1" applyBorder="1" applyAlignment="1" applyProtection="1">
      <alignment horizontal="right" vertical="center"/>
      <protection locked="0"/>
    </xf>
    <xf numFmtId="4" fontId="4" fillId="11" borderId="32" xfId="0" applyNumberFormat="1" applyFont="1" applyFill="1" applyBorder="1" applyAlignment="1" applyProtection="1">
      <alignment horizontal="right" vertical="center"/>
      <protection locked="0"/>
    </xf>
    <xf numFmtId="4" fontId="4" fillId="11" borderId="15" xfId="0" applyNumberFormat="1" applyFont="1" applyFill="1" applyBorder="1" applyAlignment="1" applyProtection="1">
      <alignment horizontal="right" vertical="center"/>
      <protection locked="0"/>
    </xf>
    <xf numFmtId="4" fontId="15" fillId="11" borderId="312" xfId="0" applyNumberFormat="1" applyFont="1" applyFill="1" applyBorder="1" applyAlignment="1">
      <alignment vertical="center"/>
    </xf>
    <xf numFmtId="4" fontId="35" fillId="11" borderId="29" xfId="0" applyNumberFormat="1" applyFont="1" applyFill="1" applyBorder="1" applyAlignment="1" applyProtection="1">
      <alignment horizontal="right" vertical="center"/>
      <protection locked="0"/>
    </xf>
    <xf numFmtId="4" fontId="35" fillId="11" borderId="27" xfId="0" applyNumberFormat="1" applyFont="1" applyFill="1" applyBorder="1" applyAlignment="1" applyProtection="1">
      <alignment horizontal="right" vertical="center"/>
      <protection locked="0"/>
    </xf>
    <xf numFmtId="4" fontId="35" fillId="11" borderId="26" xfId="0" applyNumberFormat="1" applyFont="1" applyFill="1" applyBorder="1" applyAlignment="1" applyProtection="1">
      <alignment horizontal="right" vertical="center"/>
      <protection locked="0"/>
    </xf>
    <xf numFmtId="4" fontId="31" fillId="11" borderId="6" xfId="1473" applyNumberFormat="1" applyFont="1" applyFill="1" applyBorder="1" applyAlignment="1">
      <alignment horizontal="right" vertical="center"/>
    </xf>
    <xf numFmtId="4" fontId="31" fillId="11" borderId="65" xfId="1473" applyNumberFormat="1" applyFont="1" applyFill="1" applyBorder="1" applyAlignment="1">
      <alignment horizontal="right" vertical="center"/>
    </xf>
    <xf numFmtId="4" fontId="31" fillId="11" borderId="0" xfId="1473" applyNumberFormat="1" applyFont="1" applyFill="1" applyBorder="1" applyAlignment="1">
      <alignment horizontal="right" vertical="center"/>
    </xf>
    <xf numFmtId="4" fontId="31" fillId="11" borderId="299" xfId="1473" applyNumberFormat="1" applyFont="1" applyFill="1" applyBorder="1" applyAlignment="1">
      <alignment horizontal="right" vertical="center"/>
    </xf>
    <xf numFmtId="4" fontId="4" fillId="11" borderId="90" xfId="0" applyNumberFormat="1" applyFont="1" applyFill="1" applyBorder="1" applyAlignment="1">
      <alignment vertical="center"/>
    </xf>
    <xf numFmtId="0" fontId="13" fillId="11" borderId="19" xfId="0" applyFont="1" applyFill="1" applyBorder="1"/>
    <xf numFmtId="0" fontId="13" fillId="11" borderId="10" xfId="0" quotePrefix="1" applyFont="1" applyFill="1" applyBorder="1" applyAlignment="1">
      <alignment horizontal="center"/>
    </xf>
    <xf numFmtId="0" fontId="13" fillId="11" borderId="314" xfId="0" quotePrefix="1" applyFont="1" applyFill="1" applyBorder="1" applyAlignment="1">
      <alignment horizontal="center"/>
    </xf>
    <xf numFmtId="0" fontId="13" fillId="11" borderId="51" xfId="0" applyFont="1" applyFill="1" applyBorder="1" applyAlignment="1">
      <alignment vertical="top" wrapText="1"/>
    </xf>
    <xf numFmtId="0" fontId="13" fillId="11" borderId="6" xfId="0" applyFont="1" applyFill="1" applyBorder="1" applyAlignment="1">
      <alignment vertical="top" wrapText="1"/>
    </xf>
    <xf numFmtId="0" fontId="13" fillId="11" borderId="37" xfId="0" applyFont="1" applyFill="1" applyBorder="1"/>
    <xf numFmtId="0" fontId="13" fillId="11" borderId="26" xfId="0" applyFont="1" applyFill="1" applyBorder="1"/>
    <xf numFmtId="0" fontId="13" fillId="11" borderId="60" xfId="0" quotePrefix="1" applyFont="1" applyFill="1" applyBorder="1" applyAlignment="1">
      <alignment horizontal="center"/>
    </xf>
    <xf numFmtId="4" fontId="31" fillId="11" borderId="6" xfId="1474" applyNumberFormat="1" applyFont="1" applyFill="1" applyBorder="1" applyAlignment="1">
      <alignment horizontal="right" vertical="center"/>
    </xf>
    <xf numFmtId="4" fontId="31" fillId="11" borderId="299" xfId="1474" applyNumberFormat="1" applyFont="1" applyFill="1" applyBorder="1" applyAlignment="1">
      <alignment horizontal="right" vertical="center"/>
    </xf>
    <xf numFmtId="4" fontId="31" fillId="11" borderId="6" xfId="1474" applyNumberFormat="1" applyFont="1" applyFill="1" applyBorder="1" applyAlignment="1">
      <alignment horizontal="left" vertical="center" wrapText="1"/>
    </xf>
    <xf numFmtId="4" fontId="31" fillId="11" borderId="299" xfId="1474" applyNumberFormat="1" applyFont="1" applyFill="1" applyBorder="1" applyAlignment="1">
      <alignment horizontal="left" vertical="center" wrapText="1"/>
    </xf>
    <xf numFmtId="172" fontId="5" fillId="11" borderId="16" xfId="736" applyNumberFormat="1" applyFont="1" applyFill="1" applyBorder="1" applyAlignment="1">
      <alignment vertical="center"/>
    </xf>
    <xf numFmtId="172" fontId="19" fillId="0" borderId="58" xfId="736" applyNumberFormat="1" applyFont="1" applyFill="1" applyBorder="1" applyAlignment="1">
      <alignment vertical="center"/>
    </xf>
    <xf numFmtId="43" fontId="0" fillId="11" borderId="0" xfId="0" applyNumberFormat="1" applyFill="1"/>
    <xf numFmtId="173" fontId="0" fillId="11" borderId="128" xfId="0" applyNumberFormat="1" applyFill="1" applyBorder="1" applyAlignment="1">
      <alignment horizontal="center" vertical="center"/>
    </xf>
    <xf numFmtId="173" fontId="4" fillId="11" borderId="129" xfId="0" applyNumberFormat="1" applyFont="1" applyFill="1" applyBorder="1" applyAlignment="1">
      <alignment horizontal="center" vertical="center"/>
    </xf>
    <xf numFmtId="4" fontId="0" fillId="11" borderId="6" xfId="0" applyNumberFormat="1" applyFill="1" applyBorder="1" applyAlignment="1">
      <alignment horizontal="center" vertical="center"/>
    </xf>
    <xf numFmtId="4" fontId="4" fillId="11" borderId="318" xfId="0" applyNumberFormat="1" applyFont="1" applyFill="1" applyBorder="1" applyAlignment="1">
      <alignment horizontal="center" vertical="center"/>
    </xf>
    <xf numFmtId="173" fontId="0" fillId="11" borderId="132" xfId="0" applyNumberFormat="1" applyFill="1" applyBorder="1" applyAlignment="1">
      <alignment horizontal="center" vertical="center"/>
    </xf>
    <xf numFmtId="173" fontId="4" fillId="11" borderId="133" xfId="0" applyNumberFormat="1" applyFont="1" applyFill="1" applyBorder="1" applyAlignment="1">
      <alignment horizontal="center" vertical="center"/>
    </xf>
    <xf numFmtId="4" fontId="0" fillId="11" borderId="51" xfId="0" applyNumberFormat="1" applyFill="1" applyBorder="1" applyAlignment="1">
      <alignment horizontal="center" vertical="center"/>
    </xf>
    <xf numFmtId="4" fontId="4" fillId="11" borderId="190" xfId="0" applyNumberFormat="1" applyFont="1" applyFill="1" applyBorder="1" applyAlignment="1">
      <alignment horizontal="center" vertical="center"/>
    </xf>
    <xf numFmtId="173" fontId="4" fillId="11" borderId="105" xfId="0" applyNumberFormat="1" applyFont="1" applyFill="1" applyBorder="1" applyAlignment="1">
      <alignment horizontal="center" vertical="center"/>
    </xf>
    <xf numFmtId="4" fontId="4" fillId="11" borderId="93" xfId="0" applyNumberFormat="1" applyFont="1" applyFill="1" applyBorder="1" applyAlignment="1">
      <alignment horizontal="center" vertical="center"/>
    </xf>
    <xf numFmtId="4" fontId="0" fillId="11" borderId="128" xfId="0" applyNumberFormat="1" applyFill="1" applyBorder="1" applyAlignment="1">
      <alignment horizontal="center" vertical="center"/>
    </xf>
    <xf numFmtId="4" fontId="4" fillId="11" borderId="129" xfId="0" applyNumberFormat="1" applyFont="1" applyFill="1" applyBorder="1" applyAlignment="1">
      <alignment horizontal="center" vertical="center"/>
    </xf>
    <xf numFmtId="4" fontId="0" fillId="11" borderId="132" xfId="0" applyNumberFormat="1" applyFill="1" applyBorder="1" applyAlignment="1">
      <alignment horizontal="center" vertical="center"/>
    </xf>
    <xf numFmtId="4" fontId="4" fillId="11" borderId="133" xfId="0" applyNumberFormat="1" applyFont="1" applyFill="1" applyBorder="1" applyAlignment="1">
      <alignment horizontal="center" vertical="center"/>
    </xf>
    <xf numFmtId="4" fontId="0" fillId="11" borderId="319" xfId="0" applyNumberFormat="1" applyFill="1" applyBorder="1" applyAlignment="1">
      <alignment horizontal="center" vertical="center"/>
    </xf>
    <xf numFmtId="4" fontId="0" fillId="11" borderId="77" xfId="0" applyNumberFormat="1" applyFill="1" applyBorder="1" applyAlignment="1">
      <alignment horizontal="center" vertical="center"/>
    </xf>
    <xf numFmtId="4" fontId="4" fillId="11" borderId="185" xfId="0" applyNumberFormat="1" applyFont="1" applyFill="1" applyBorder="1" applyAlignment="1">
      <alignment horizontal="center" vertical="center"/>
    </xf>
    <xf numFmtId="4" fontId="4" fillId="11" borderId="150" xfId="0" applyNumberFormat="1" applyFont="1" applyFill="1" applyBorder="1" applyAlignment="1">
      <alignment horizontal="center" vertical="center"/>
    </xf>
    <xf numFmtId="4" fontId="4" fillId="11" borderId="18" xfId="0" applyNumberFormat="1" applyFont="1" applyFill="1" applyBorder="1" applyAlignment="1">
      <alignment horizontal="center" vertical="center"/>
    </xf>
    <xf numFmtId="4" fontId="4" fillId="11" borderId="320" xfId="0" applyNumberFormat="1" applyFont="1" applyFill="1" applyBorder="1" applyAlignment="1">
      <alignment horizontal="center" vertical="center"/>
    </xf>
    <xf numFmtId="173" fontId="0" fillId="11" borderId="105" xfId="0" applyNumberFormat="1" applyFill="1" applyBorder="1" applyAlignment="1">
      <alignment horizontal="center" vertical="center"/>
    </xf>
    <xf numFmtId="4" fontId="4" fillId="11" borderId="321" xfId="0" applyNumberFormat="1" applyFont="1" applyFill="1" applyBorder="1" applyAlignment="1">
      <alignment horizontal="center" vertical="center"/>
    </xf>
    <xf numFmtId="4" fontId="4" fillId="11" borderId="322" xfId="0" applyNumberFormat="1" applyFont="1" applyFill="1" applyBorder="1" applyAlignment="1">
      <alignment horizontal="center" vertical="center"/>
    </xf>
    <xf numFmtId="4" fontId="4" fillId="11" borderId="323" xfId="0" applyNumberFormat="1" applyFont="1" applyFill="1" applyBorder="1" applyAlignment="1">
      <alignment horizontal="center" vertical="center"/>
    </xf>
    <xf numFmtId="195" fontId="39" fillId="11" borderId="324" xfId="726" applyNumberFormat="1" applyFont="1" applyFill="1" applyBorder="1" applyAlignment="1" applyProtection="1">
      <alignment horizontal="right" vertical="center"/>
    </xf>
    <xf numFmtId="4" fontId="13" fillId="11" borderId="325" xfId="1502" applyNumberFormat="1" applyFont="1" applyFill="1" applyBorder="1" applyAlignment="1">
      <alignment horizontal="center" vertical="center"/>
    </xf>
    <xf numFmtId="195" fontId="39" fillId="11" borderId="59" xfId="726" applyNumberFormat="1" applyFont="1" applyFill="1" applyBorder="1" applyAlignment="1" applyProtection="1">
      <alignment horizontal="right" vertical="center"/>
    </xf>
    <xf numFmtId="195" fontId="13" fillId="11" borderId="97" xfId="726" applyNumberFormat="1" applyFont="1" applyFill="1" applyBorder="1" applyAlignment="1">
      <alignment horizontal="right" vertical="center"/>
    </xf>
    <xf numFmtId="0" fontId="6" fillId="0" borderId="0" xfId="0" applyFont="1" applyAlignment="1"/>
    <xf numFmtId="0" fontId="0" fillId="11" borderId="199" xfId="0" applyFill="1" applyBorder="1"/>
    <xf numFmtId="2" fontId="4" fillId="11" borderId="331" xfId="0" applyNumberFormat="1" applyFont="1" applyFill="1" applyBorder="1" applyAlignment="1">
      <alignment horizontal="center"/>
    </xf>
    <xf numFmtId="2" fontId="4" fillId="11" borderId="141" xfId="0" applyNumberFormat="1" applyFont="1" applyFill="1" applyBorder="1" applyAlignment="1">
      <alignment horizontal="center"/>
    </xf>
    <xf numFmtId="0" fontId="4" fillId="11" borderId="220" xfId="1328" applyFont="1" applyFill="1" applyBorder="1" applyAlignment="1"/>
    <xf numFmtId="0" fontId="4" fillId="11" borderId="0" xfId="1328" applyFont="1" applyFill="1" applyBorder="1" applyAlignment="1"/>
    <xf numFmtId="2" fontId="4" fillId="11" borderId="0" xfId="1328" applyNumberFormat="1" applyFont="1" applyFill="1" applyBorder="1" applyAlignment="1">
      <alignment horizontal="center"/>
    </xf>
    <xf numFmtId="2" fontId="6" fillId="11" borderId="34" xfId="1328" applyNumberFormat="1" applyFill="1" applyBorder="1" applyAlignment="1">
      <alignment horizontal="center"/>
    </xf>
    <xf numFmtId="2" fontId="6" fillId="11" borderId="15" xfId="1328" applyNumberFormat="1" applyFill="1" applyBorder="1" applyAlignment="1">
      <alignment horizontal="center"/>
    </xf>
    <xf numFmtId="0" fontId="4" fillId="11" borderId="59" xfId="1328" applyFont="1" applyFill="1" applyBorder="1" applyAlignment="1"/>
    <xf numFmtId="0" fontId="63" fillId="0" borderId="0" xfId="0" applyFont="1" applyFill="1" applyAlignment="1">
      <alignment vertical="center"/>
    </xf>
    <xf numFmtId="0" fontId="63" fillId="0" borderId="0" xfId="0" applyFont="1" applyFill="1"/>
    <xf numFmtId="0" fontId="65" fillId="0" borderId="0" xfId="1460" applyFont="1" applyFill="1" applyBorder="1" applyAlignment="1">
      <alignment vertical="top" wrapText="1"/>
    </xf>
    <xf numFmtId="0" fontId="63" fillId="0" borderId="0" xfId="0" applyFont="1" applyFill="1" applyBorder="1" applyAlignment="1">
      <alignment vertical="center"/>
    </xf>
    <xf numFmtId="0" fontId="63" fillId="0" borderId="0" xfId="0" applyFont="1" applyFill="1" applyBorder="1"/>
    <xf numFmtId="189" fontId="63" fillId="0" borderId="0" xfId="0" applyNumberFormat="1" applyFont="1" applyFill="1" applyBorder="1"/>
    <xf numFmtId="9" fontId="63" fillId="0" borderId="0" xfId="1500" applyNumberFormat="1" applyFont="1" applyFill="1" applyBorder="1"/>
    <xf numFmtId="0" fontId="63" fillId="0" borderId="0" xfId="0" applyFont="1" applyFill="1" applyBorder="1" applyAlignment="1"/>
    <xf numFmtId="0" fontId="63" fillId="0" borderId="0" xfId="1478" applyFont="1" applyFill="1" applyBorder="1"/>
    <xf numFmtId="0" fontId="65" fillId="0" borderId="0" xfId="1478" applyFont="1" applyFill="1" applyBorder="1" applyAlignment="1">
      <alignment horizontal="center" wrapText="1"/>
    </xf>
    <xf numFmtId="0" fontId="65" fillId="0" borderId="0" xfId="1460" applyFont="1" applyFill="1" applyBorder="1" applyAlignment="1">
      <alignment horizontal="left" vertical="top"/>
    </xf>
    <xf numFmtId="166" fontId="65" fillId="0" borderId="0" xfId="1460" applyNumberFormat="1" applyFont="1" applyFill="1" applyBorder="1" applyAlignment="1">
      <alignment horizontal="right" vertical="top"/>
    </xf>
    <xf numFmtId="0" fontId="65" fillId="0" borderId="0" xfId="1460" applyFont="1" applyFill="1" applyBorder="1" applyAlignment="1">
      <alignment horizontal="left" vertical="top" wrapText="1"/>
    </xf>
    <xf numFmtId="0" fontId="63" fillId="0" borderId="0" xfId="1460" applyFont="1" applyFill="1" applyBorder="1"/>
    <xf numFmtId="0" fontId="63" fillId="11" borderId="0" xfId="0" applyFont="1" applyFill="1" applyBorder="1"/>
    <xf numFmtId="0" fontId="63" fillId="11" borderId="0" xfId="0" applyFont="1" applyFill="1"/>
    <xf numFmtId="0" fontId="63" fillId="11" borderId="0" xfId="768" applyFont="1" applyFill="1" applyBorder="1"/>
    <xf numFmtId="0" fontId="63" fillId="0" borderId="0" xfId="768" applyFont="1"/>
    <xf numFmtId="0" fontId="63" fillId="0" borderId="0" xfId="0" applyFont="1"/>
    <xf numFmtId="0" fontId="66" fillId="0" borderId="0" xfId="768" applyFont="1" applyFill="1" applyBorder="1" applyAlignment="1">
      <alignment horizontal="left"/>
    </xf>
    <xf numFmtId="0" fontId="63" fillId="0" borderId="0" xfId="768" applyFont="1" applyFill="1" applyBorder="1"/>
    <xf numFmtId="0" fontId="63" fillId="0" borderId="0" xfId="1462" applyFont="1" applyFill="1" applyBorder="1"/>
    <xf numFmtId="0" fontId="63" fillId="0" borderId="0" xfId="768" applyFont="1" applyFill="1"/>
    <xf numFmtId="0" fontId="67" fillId="0" borderId="0" xfId="768" applyFont="1" applyFill="1" applyBorder="1" applyAlignment="1">
      <alignment horizontal="left"/>
    </xf>
    <xf numFmtId="0" fontId="68" fillId="0" borderId="0" xfId="768" applyFont="1" applyFill="1" applyBorder="1" applyAlignment="1">
      <alignment horizontal="left"/>
    </xf>
    <xf numFmtId="0" fontId="65" fillId="0" borderId="0" xfId="768" applyFont="1" applyFill="1" applyBorder="1"/>
    <xf numFmtId="0" fontId="65" fillId="0" borderId="0" xfId="768" applyFont="1" applyFill="1" applyBorder="1" applyAlignment="1">
      <alignment horizontal="left"/>
    </xf>
    <xf numFmtId="190" fontId="65" fillId="0" borderId="0" xfId="768" applyNumberFormat="1" applyFont="1" applyFill="1" applyBorder="1"/>
    <xf numFmtId="0" fontId="65" fillId="0" borderId="0" xfId="1462" applyFont="1" applyFill="1" applyBorder="1" applyAlignment="1">
      <alignment horizontal="center" wrapText="1"/>
    </xf>
    <xf numFmtId="0" fontId="65" fillId="0" borderId="0" xfId="1462" applyFont="1" applyFill="1" applyBorder="1" applyAlignment="1">
      <alignment horizontal="left" vertical="top" wrapText="1"/>
    </xf>
    <xf numFmtId="3" fontId="63" fillId="0" borderId="0" xfId="768" applyNumberFormat="1" applyFont="1" applyFill="1" applyBorder="1"/>
    <xf numFmtId="4" fontId="65" fillId="0" borderId="0" xfId="1462" applyNumberFormat="1" applyFont="1" applyFill="1" applyBorder="1" applyAlignment="1">
      <alignment horizontal="right" vertical="top"/>
    </xf>
    <xf numFmtId="9" fontId="63" fillId="0" borderId="0" xfId="1502" applyFont="1" applyFill="1" applyBorder="1"/>
    <xf numFmtId="190" fontId="63" fillId="0" borderId="0" xfId="768" applyNumberFormat="1" applyFont="1" applyFill="1" applyBorder="1"/>
    <xf numFmtId="168" fontId="63" fillId="0" borderId="0" xfId="1502" applyNumberFormat="1" applyFont="1" applyFill="1" applyBorder="1"/>
    <xf numFmtId="0" fontId="63" fillId="0" borderId="0" xfId="768" applyFont="1" applyFill="1" applyBorder="1" applyAlignment="1">
      <alignment vertical="center"/>
    </xf>
    <xf numFmtId="2" fontId="63" fillId="0" borderId="0" xfId="768" applyNumberFormat="1" applyFont="1" applyFill="1" applyBorder="1" applyAlignment="1">
      <alignment vertical="center"/>
    </xf>
    <xf numFmtId="0" fontId="67" fillId="0" borderId="0" xfId="768" applyNumberFormat="1" applyFont="1" applyFill="1" applyBorder="1" applyAlignment="1" applyProtection="1">
      <alignment horizontal="center" vertical="center"/>
      <protection locked="0"/>
    </xf>
    <xf numFmtId="0" fontId="63" fillId="0" borderId="0" xfId="768" applyFont="1" applyFill="1" applyBorder="1" applyAlignment="1">
      <alignment horizontal="center" vertical="center"/>
    </xf>
    <xf numFmtId="0" fontId="67" fillId="0" borderId="0" xfId="768" applyFont="1" applyFill="1" applyBorder="1" applyAlignment="1">
      <alignment horizontal="center" vertical="center"/>
    </xf>
    <xf numFmtId="0" fontId="63" fillId="0" borderId="0" xfId="768" applyNumberFormat="1" applyFont="1" applyFill="1" applyBorder="1" applyAlignment="1" applyProtection="1">
      <alignment horizontal="center"/>
      <protection locked="0"/>
    </xf>
    <xf numFmtId="0" fontId="63" fillId="0" borderId="0" xfId="768" applyFont="1" applyFill="1" applyBorder="1" applyAlignment="1">
      <alignment horizontal="center"/>
    </xf>
    <xf numFmtId="192" fontId="69" fillId="0" borderId="0" xfId="726" applyNumberFormat="1" applyFont="1" applyFill="1" applyBorder="1" applyAlignment="1" applyProtection="1">
      <alignment horizontal="right"/>
    </xf>
    <xf numFmtId="192" fontId="69" fillId="0" borderId="0" xfId="768" applyNumberFormat="1" applyFont="1" applyFill="1" applyBorder="1" applyAlignment="1">
      <alignment horizontal="right"/>
    </xf>
    <xf numFmtId="192" fontId="69" fillId="0" borderId="0" xfId="726" applyNumberFormat="1" applyFont="1" applyFill="1" applyBorder="1" applyAlignment="1">
      <alignment horizontal="right"/>
    </xf>
    <xf numFmtId="0" fontId="67" fillId="0" borderId="0" xfId="768" applyFont="1" applyFill="1" applyBorder="1"/>
    <xf numFmtId="192" fontId="69" fillId="0" borderId="0" xfId="768" applyNumberFormat="1" applyFont="1" applyFill="1" applyBorder="1"/>
    <xf numFmtId="192" fontId="69" fillId="0" borderId="0" xfId="726" applyNumberFormat="1" applyFont="1" applyFill="1" applyBorder="1"/>
    <xf numFmtId="190" fontId="63" fillId="0" borderId="0" xfId="768" applyNumberFormat="1" applyFont="1" applyFill="1" applyBorder="1" applyAlignment="1">
      <alignment horizontal="left"/>
    </xf>
    <xf numFmtId="10" fontId="63" fillId="0" borderId="0" xfId="1502" applyNumberFormat="1" applyFont="1" applyFill="1" applyBorder="1"/>
    <xf numFmtId="176" fontId="63" fillId="0" borderId="0" xfId="768" applyNumberFormat="1" applyFont="1" applyFill="1" applyBorder="1"/>
    <xf numFmtId="0" fontId="67" fillId="0" borderId="0" xfId="768" applyFont="1" applyFill="1" applyBorder="1" applyAlignment="1">
      <alignment horizontal="center"/>
    </xf>
    <xf numFmtId="165" fontId="69" fillId="0" borderId="0" xfId="726" applyFont="1" applyFill="1" applyBorder="1"/>
    <xf numFmtId="174" fontId="69" fillId="0" borderId="0" xfId="768" applyNumberFormat="1" applyFont="1" applyFill="1" applyBorder="1"/>
    <xf numFmtId="165" fontId="69" fillId="0" borderId="0" xfId="726" applyFont="1" applyFill="1" applyBorder="1" applyAlignment="1">
      <alignment horizontal="right"/>
    </xf>
    <xf numFmtId="174" fontId="63" fillId="0" borderId="0" xfId="768" applyNumberFormat="1" applyFont="1" applyFill="1" applyBorder="1"/>
    <xf numFmtId="165" fontId="65" fillId="0" borderId="0" xfId="726" applyFont="1" applyFill="1" applyBorder="1"/>
    <xf numFmtId="165" fontId="65" fillId="0" borderId="0" xfId="726" applyFont="1" applyFill="1" applyBorder="1" applyAlignment="1">
      <alignment horizontal="right"/>
    </xf>
    <xf numFmtId="165" fontId="63" fillId="0" borderId="0" xfId="726" applyFont="1" applyFill="1" applyBorder="1"/>
    <xf numFmtId="165" fontId="69" fillId="0" borderId="0" xfId="726" applyFont="1" applyFill="1" applyBorder="1" applyAlignment="1" applyProtection="1">
      <alignment horizontal="right"/>
    </xf>
    <xf numFmtId="0" fontId="67" fillId="0" borderId="0" xfId="768" applyNumberFormat="1" applyFont="1" applyFill="1" applyBorder="1" applyAlignment="1" applyProtection="1">
      <alignment horizontal="center"/>
      <protection locked="0"/>
    </xf>
    <xf numFmtId="193" fontId="63" fillId="0" borderId="0" xfId="768" applyNumberFormat="1" applyFont="1" applyFill="1" applyBorder="1"/>
    <xf numFmtId="194" fontId="65" fillId="0" borderId="0" xfId="726" applyNumberFormat="1" applyFont="1" applyFill="1" applyBorder="1" applyAlignment="1">
      <alignment horizontal="right"/>
    </xf>
    <xf numFmtId="0" fontId="63" fillId="0" borderId="0" xfId="1463" applyFont="1" applyFill="1" applyBorder="1"/>
    <xf numFmtId="168" fontId="63" fillId="0" borderId="0" xfId="768" applyNumberFormat="1" applyFont="1" applyFill="1" applyBorder="1"/>
    <xf numFmtId="0" fontId="70" fillId="0" borderId="0" xfId="768" applyFont="1" applyFill="1" applyBorder="1"/>
    <xf numFmtId="0" fontId="70" fillId="0" borderId="0" xfId="0" applyFont="1" applyFill="1" applyBorder="1"/>
    <xf numFmtId="0" fontId="70" fillId="0" borderId="0" xfId="768" applyFont="1" applyFill="1" applyBorder="1" applyAlignment="1">
      <alignment vertical="center"/>
    </xf>
    <xf numFmtId="169" fontId="70" fillId="0" borderId="0" xfId="768" applyNumberFormat="1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0" fontId="63" fillId="0" borderId="0" xfId="1481" applyFont="1" applyFill="1" applyBorder="1"/>
    <xf numFmtId="2" fontId="63" fillId="0" borderId="0" xfId="768" applyNumberFormat="1" applyFont="1" applyFill="1" applyBorder="1"/>
    <xf numFmtId="10" fontId="63" fillId="0" borderId="0" xfId="1502" applyNumberFormat="1" applyFont="1" applyFill="1" applyBorder="1" applyAlignment="1">
      <alignment horizontal="center"/>
    </xf>
    <xf numFmtId="43" fontId="71" fillId="0" borderId="0" xfId="1221" applyNumberFormat="1" applyFont="1" applyFill="1" applyBorder="1"/>
    <xf numFmtId="191" fontId="63" fillId="0" borderId="0" xfId="768" applyNumberFormat="1" applyFont="1" applyFill="1" applyBorder="1"/>
    <xf numFmtId="0" fontId="63" fillId="0" borderId="0" xfId="768" applyNumberFormat="1" applyFont="1" applyFill="1" applyBorder="1"/>
    <xf numFmtId="0" fontId="65" fillId="0" borderId="0" xfId="1463" applyFont="1" applyFill="1" applyBorder="1" applyAlignment="1">
      <alignment horizontal="center" wrapText="1"/>
    </xf>
    <xf numFmtId="0" fontId="65" fillId="0" borderId="0" xfId="1463" applyFont="1" applyFill="1" applyBorder="1" applyAlignment="1">
      <alignment horizontal="left" vertical="top"/>
    </xf>
    <xf numFmtId="0" fontId="65" fillId="0" borderId="0" xfId="1463" applyFont="1" applyFill="1" applyBorder="1" applyAlignment="1">
      <alignment horizontal="left" vertical="top" wrapText="1"/>
    </xf>
    <xf numFmtId="0" fontId="63" fillId="11" borderId="0" xfId="1464" applyFont="1" applyFill="1" applyBorder="1"/>
    <xf numFmtId="0" fontId="63" fillId="0" borderId="0" xfId="0" applyFont="1" applyBorder="1"/>
    <xf numFmtId="164" fontId="63" fillId="11" borderId="0" xfId="0" applyNumberFormat="1" applyFont="1" applyFill="1" applyBorder="1"/>
    <xf numFmtId="0" fontId="65" fillId="11" borderId="0" xfId="1464" applyFont="1" applyFill="1" applyBorder="1" applyAlignment="1">
      <alignment horizontal="center" wrapText="1"/>
    </xf>
    <xf numFmtId="0" fontId="65" fillId="11" borderId="0" xfId="1464" applyFont="1" applyFill="1" applyBorder="1" applyAlignment="1">
      <alignment horizontal="left" vertical="top"/>
    </xf>
    <xf numFmtId="0" fontId="65" fillId="11" borderId="0" xfId="1464" applyFont="1" applyFill="1" applyBorder="1" applyAlignment="1">
      <alignment horizontal="left" vertical="top" wrapText="1"/>
    </xf>
    <xf numFmtId="3" fontId="63" fillId="11" borderId="0" xfId="0" applyNumberFormat="1" applyFont="1" applyFill="1" applyBorder="1"/>
    <xf numFmtId="4" fontId="63" fillId="11" borderId="0" xfId="0" applyNumberFormat="1" applyFont="1" applyFill="1" applyBorder="1"/>
    <xf numFmtId="0" fontId="69" fillId="11" borderId="0" xfId="0" applyFont="1" applyFill="1" applyBorder="1" applyAlignment="1">
      <alignment horizontal="center"/>
    </xf>
    <xf numFmtId="0" fontId="69" fillId="11" borderId="0" xfId="0" applyFont="1" applyFill="1" applyBorder="1" applyAlignment="1">
      <alignment horizontal="center" wrapText="1"/>
    </xf>
    <xf numFmtId="191" fontId="63" fillId="11" borderId="0" xfId="0" applyNumberFormat="1" applyFont="1" applyFill="1" applyBorder="1"/>
    <xf numFmtId="0" fontId="63" fillId="11" borderId="0" xfId="0" applyFont="1" applyFill="1" applyBorder="1" applyAlignment="1">
      <alignment horizontal="center" vertical="center"/>
    </xf>
    <xf numFmtId="0" fontId="67" fillId="11" borderId="0" xfId="0" applyFont="1" applyFill="1" applyBorder="1"/>
    <xf numFmtId="4" fontId="67" fillId="11" borderId="0" xfId="0" applyNumberFormat="1" applyFont="1" applyFill="1" applyBorder="1"/>
    <xf numFmtId="9" fontId="63" fillId="11" borderId="0" xfId="1500" applyFont="1" applyFill="1" applyBorder="1" applyAlignment="1">
      <alignment horizontal="center"/>
    </xf>
    <xf numFmtId="9" fontId="67" fillId="11" borderId="0" xfId="1500" applyFont="1" applyFill="1" applyBorder="1" applyAlignment="1">
      <alignment horizontal="center"/>
    </xf>
    <xf numFmtId="0" fontId="63" fillId="11" borderId="0" xfId="0" applyFont="1" applyFill="1" applyBorder="1" applyAlignment="1">
      <alignment horizontal="center"/>
    </xf>
    <xf numFmtId="0" fontId="67" fillId="11" borderId="0" xfId="0" applyFont="1" applyFill="1" applyBorder="1" applyAlignment="1">
      <alignment horizontal="center"/>
    </xf>
    <xf numFmtId="9" fontId="63" fillId="11" borderId="0" xfId="1500" applyFont="1" applyFill="1" applyBorder="1"/>
    <xf numFmtId="9" fontId="67" fillId="11" borderId="0" xfId="1500" applyFont="1" applyFill="1" applyBorder="1" applyAlignment="1">
      <alignment horizontal="right"/>
    </xf>
    <xf numFmtId="9" fontId="63" fillId="11" borderId="0" xfId="1500" applyFont="1" applyFill="1" applyBorder="1" applyAlignment="1">
      <alignment horizontal="right"/>
    </xf>
    <xf numFmtId="4" fontId="67" fillId="11" borderId="0" xfId="0" applyNumberFormat="1" applyFont="1" applyFill="1" applyBorder="1" applyAlignment="1">
      <alignment horizontal="right"/>
    </xf>
    <xf numFmtId="4" fontId="67" fillId="11" borderId="0" xfId="1500" applyNumberFormat="1" applyFont="1" applyFill="1" applyBorder="1" applyAlignment="1">
      <alignment horizontal="right"/>
    </xf>
    <xf numFmtId="3" fontId="67" fillId="11" borderId="0" xfId="0" applyNumberFormat="1" applyFont="1" applyFill="1" applyBorder="1" applyAlignment="1">
      <alignment horizontal="right"/>
    </xf>
    <xf numFmtId="9" fontId="63" fillId="11" borderId="0" xfId="1500" applyNumberFormat="1" applyFont="1" applyFill="1" applyBorder="1" applyAlignment="1">
      <alignment horizontal="right"/>
    </xf>
    <xf numFmtId="3" fontId="63" fillId="11" borderId="0" xfId="0" applyNumberFormat="1" applyFont="1" applyFill="1" applyBorder="1" applyAlignment="1">
      <alignment horizontal="right"/>
    </xf>
    <xf numFmtId="3" fontId="63" fillId="11" borderId="0" xfId="0" applyNumberFormat="1" applyFont="1" applyFill="1" applyBorder="1" applyAlignment="1"/>
    <xf numFmtId="0" fontId="63" fillId="11" borderId="0" xfId="768" applyFont="1" applyFill="1"/>
    <xf numFmtId="178" fontId="63" fillId="11" borderId="0" xfId="768" applyNumberFormat="1" applyFont="1" applyFill="1" applyBorder="1"/>
    <xf numFmtId="0" fontId="63" fillId="11" borderId="0" xfId="0" applyFont="1" applyFill="1" applyBorder="1" applyAlignment="1"/>
    <xf numFmtId="0" fontId="63" fillId="11" borderId="0" xfId="1480" applyFont="1" applyFill="1" applyBorder="1"/>
    <xf numFmtId="0" fontId="65" fillId="11" borderId="0" xfId="0" applyFont="1" applyFill="1" applyBorder="1" applyAlignment="1">
      <alignment horizontal="center"/>
    </xf>
    <xf numFmtId="0" fontId="63" fillId="11" borderId="0" xfId="1465" applyFont="1" applyFill="1" applyBorder="1" applyAlignment="1"/>
    <xf numFmtId="0" fontId="63" fillId="11" borderId="0" xfId="0" applyFont="1" applyFill="1" applyBorder="1" applyAlignment="1">
      <alignment horizontal="right"/>
    </xf>
    <xf numFmtId="0" fontId="72" fillId="11" borderId="0" xfId="0" applyFont="1" applyFill="1" applyBorder="1"/>
    <xf numFmtId="2" fontId="72" fillId="11" borderId="0" xfId="0" applyNumberFormat="1" applyFont="1" applyFill="1" applyBorder="1"/>
    <xf numFmtId="173" fontId="72" fillId="11" borderId="0" xfId="0" applyNumberFormat="1" applyFont="1" applyFill="1" applyBorder="1"/>
    <xf numFmtId="172" fontId="72" fillId="11" borderId="0" xfId="0" applyNumberFormat="1" applyFont="1" applyFill="1" applyBorder="1"/>
    <xf numFmtId="2" fontId="63" fillId="11" borderId="0" xfId="768" applyNumberFormat="1" applyFont="1" applyFill="1" applyBorder="1"/>
    <xf numFmtId="0" fontId="63" fillId="11" borderId="0" xfId="1468" applyFont="1" applyFill="1" applyBorder="1" applyAlignment="1"/>
    <xf numFmtId="172" fontId="65" fillId="11" borderId="0" xfId="1468" applyNumberFormat="1" applyFont="1" applyFill="1" applyBorder="1" applyAlignment="1">
      <alignment horizontal="center"/>
    </xf>
    <xf numFmtId="0" fontId="65" fillId="11" borderId="0" xfId="1468" applyFont="1" applyFill="1" applyBorder="1" applyAlignment="1">
      <alignment horizontal="left" vertical="top"/>
    </xf>
    <xf numFmtId="172" fontId="65" fillId="11" borderId="0" xfId="1468" applyNumberFormat="1" applyFont="1" applyFill="1" applyBorder="1" applyAlignment="1">
      <alignment horizontal="right" vertical="top"/>
    </xf>
    <xf numFmtId="172" fontId="65" fillId="11" borderId="0" xfId="1468" applyNumberFormat="1" applyFont="1" applyFill="1" applyBorder="1" applyAlignment="1">
      <alignment horizontal="left" vertical="top"/>
    </xf>
    <xf numFmtId="4" fontId="65" fillId="11" borderId="0" xfId="1467" applyNumberFormat="1" applyFont="1" applyFill="1" applyBorder="1" applyAlignment="1">
      <alignment horizontal="right" vertical="center"/>
    </xf>
    <xf numFmtId="169" fontId="63" fillId="11" borderId="0" xfId="0" applyNumberFormat="1" applyFont="1" applyFill="1" applyBorder="1"/>
    <xf numFmtId="173" fontId="63" fillId="11" borderId="0" xfId="0" applyNumberFormat="1" applyFont="1" applyFill="1" applyBorder="1"/>
    <xf numFmtId="0" fontId="71" fillId="11" borderId="0" xfId="1317" applyFont="1" applyFill="1" applyBorder="1"/>
    <xf numFmtId="174" fontId="63" fillId="11" borderId="0" xfId="0" applyNumberFormat="1" applyFont="1" applyFill="1" applyBorder="1"/>
    <xf numFmtId="179" fontId="65" fillId="11" borderId="0" xfId="1467" applyNumberFormat="1" applyFont="1" applyFill="1" applyBorder="1" applyAlignment="1">
      <alignment horizontal="right" vertical="center"/>
    </xf>
    <xf numFmtId="0" fontId="71" fillId="11" borderId="0" xfId="1449" applyFont="1" applyFill="1" applyBorder="1"/>
    <xf numFmtId="4" fontId="63" fillId="11" borderId="0" xfId="0" applyNumberFormat="1" applyFont="1" applyFill="1" applyBorder="1" applyAlignment="1">
      <alignment horizontal="right" vertical="center"/>
    </xf>
    <xf numFmtId="0" fontId="63" fillId="11" borderId="0" xfId="0" applyFont="1" applyFill="1" applyBorder="1" applyAlignment="1">
      <alignment vertical="center"/>
    </xf>
    <xf numFmtId="0" fontId="71" fillId="11" borderId="0" xfId="1453" applyFont="1" applyFill="1" applyBorder="1"/>
    <xf numFmtId="2" fontId="63" fillId="11" borderId="0" xfId="0" applyNumberFormat="1" applyFont="1" applyFill="1" applyBorder="1"/>
    <xf numFmtId="4" fontId="63" fillId="11" borderId="0" xfId="0" applyNumberFormat="1" applyFont="1" applyFill="1" applyBorder="1" applyAlignment="1"/>
    <xf numFmtId="172" fontId="63" fillId="11" borderId="0" xfId="0" applyNumberFormat="1" applyFont="1" applyFill="1" applyBorder="1" applyAlignment="1"/>
    <xf numFmtId="180" fontId="67" fillId="0" borderId="0" xfId="0" applyNumberFormat="1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0" fontId="63" fillId="0" borderId="0" xfId="0" applyFont="1" applyFill="1" applyBorder="1" applyAlignment="1">
      <alignment horizontal="center" vertical="center"/>
    </xf>
    <xf numFmtId="165" fontId="63" fillId="0" borderId="0" xfId="746" applyNumberFormat="1" applyFont="1" applyFill="1" applyBorder="1" applyAlignment="1">
      <alignment vertical="center"/>
    </xf>
    <xf numFmtId="165" fontId="63" fillId="0" borderId="0" xfId="0" applyNumberFormat="1" applyFont="1" applyFill="1" applyBorder="1" applyAlignment="1">
      <alignment vertical="center"/>
    </xf>
    <xf numFmtId="2" fontId="63" fillId="0" borderId="0" xfId="746" applyNumberFormat="1" applyFont="1" applyFill="1" applyBorder="1" applyAlignment="1">
      <alignment vertical="center"/>
    </xf>
    <xf numFmtId="172" fontId="65" fillId="0" borderId="0" xfId="1469" applyNumberFormat="1" applyFont="1" applyFill="1" applyBorder="1" applyAlignment="1">
      <alignment horizontal="center"/>
    </xf>
    <xf numFmtId="172" fontId="65" fillId="0" borderId="0" xfId="1469" applyNumberFormat="1" applyFont="1" applyFill="1" applyBorder="1" applyAlignment="1">
      <alignment horizontal="center" wrapText="1"/>
    </xf>
    <xf numFmtId="172" fontId="67" fillId="0" borderId="0" xfId="0" applyNumberFormat="1" applyFont="1" applyFill="1" applyBorder="1" applyAlignment="1">
      <alignment vertical="center"/>
    </xf>
    <xf numFmtId="172" fontId="73" fillId="0" borderId="0" xfId="0" applyNumberFormat="1" applyFont="1" applyFill="1" applyBorder="1" applyAlignment="1">
      <alignment vertical="center"/>
    </xf>
    <xf numFmtId="0" fontId="74" fillId="0" borderId="0" xfId="833" applyFont="1" applyFill="1" applyBorder="1" applyAlignment="1">
      <alignment vertical="center"/>
    </xf>
    <xf numFmtId="172" fontId="63" fillId="0" borderId="0" xfId="0" applyNumberFormat="1" applyFont="1" applyFill="1" applyBorder="1"/>
    <xf numFmtId="0" fontId="4" fillId="11" borderId="0" xfId="0" applyFont="1" applyFill="1" applyBorder="1" applyAlignment="1">
      <alignment horizontal="right"/>
    </xf>
    <xf numFmtId="172" fontId="65" fillId="0" borderId="0" xfId="1470" applyNumberFormat="1" applyFont="1" applyFill="1" applyBorder="1" applyAlignment="1">
      <alignment horizontal="center"/>
    </xf>
    <xf numFmtId="172" fontId="65" fillId="0" borderId="0" xfId="1470" applyNumberFormat="1" applyFont="1" applyFill="1" applyBorder="1" applyAlignment="1">
      <alignment horizontal="center" wrapText="1"/>
    </xf>
    <xf numFmtId="172" fontId="63" fillId="0" borderId="0" xfId="0" applyNumberFormat="1" applyFont="1" applyFill="1" applyBorder="1" applyAlignment="1">
      <alignment vertical="center"/>
    </xf>
    <xf numFmtId="0" fontId="74" fillId="0" borderId="0" xfId="833" applyFont="1" applyFill="1" applyBorder="1"/>
    <xf numFmtId="0" fontId="18" fillId="11" borderId="147" xfId="0" applyFont="1" applyFill="1" applyBorder="1" applyAlignment="1">
      <alignment horizontal="right" vertical="center"/>
    </xf>
    <xf numFmtId="0" fontId="18" fillId="11" borderId="18" xfId="0" applyFont="1" applyFill="1" applyBorder="1" applyAlignment="1">
      <alignment horizontal="right" vertical="center"/>
    </xf>
    <xf numFmtId="0" fontId="18" fillId="11" borderId="321" xfId="0" applyFont="1" applyFill="1" applyBorder="1" applyAlignment="1">
      <alignment horizontal="right" vertical="center"/>
    </xf>
    <xf numFmtId="0" fontId="4" fillId="11" borderId="10" xfId="0" quotePrefix="1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11" borderId="314" xfId="0" applyFont="1" applyFill="1" applyBorder="1" applyAlignment="1">
      <alignment horizontal="center" vertical="center"/>
    </xf>
    <xf numFmtId="0" fontId="4" fillId="11" borderId="37" xfId="0" applyFont="1" applyFill="1" applyBorder="1" applyAlignment="1">
      <alignment vertical="center"/>
    </xf>
    <xf numFmtId="0" fontId="4" fillId="11" borderId="175" xfId="0" quotePrefix="1" applyFont="1" applyFill="1" applyBorder="1" applyAlignment="1">
      <alignment horizontal="center" vertical="center"/>
    </xf>
    <xf numFmtId="0" fontId="4" fillId="11" borderId="15" xfId="0" applyFont="1" applyFill="1" applyBorder="1" applyAlignment="1">
      <alignment vertical="center"/>
    </xf>
    <xf numFmtId="0" fontId="4" fillId="11" borderId="49" xfId="0" applyFont="1" applyFill="1" applyBorder="1" applyAlignment="1">
      <alignment vertical="center" wrapText="1"/>
    </xf>
    <xf numFmtId="0" fontId="4" fillId="11" borderId="51" xfId="0" applyFont="1" applyFill="1" applyBorder="1" applyAlignment="1">
      <alignment vertical="center" wrapText="1"/>
    </xf>
    <xf numFmtId="0" fontId="4" fillId="11" borderId="6" xfId="0" applyFont="1" applyFill="1" applyBorder="1" applyAlignment="1">
      <alignment vertical="center" wrapText="1"/>
    </xf>
    <xf numFmtId="0" fontId="4" fillId="11" borderId="41" xfId="0" applyFont="1" applyFill="1" applyBorder="1" applyAlignment="1">
      <alignment vertical="center"/>
    </xf>
    <xf numFmtId="0" fontId="4" fillId="11" borderId="60" xfId="0" applyFont="1" applyFill="1" applyBorder="1" applyAlignment="1">
      <alignment horizontal="center" vertical="center"/>
    </xf>
    <xf numFmtId="0" fontId="67" fillId="0" borderId="0" xfId="0" applyFont="1" applyFill="1" applyBorder="1"/>
    <xf numFmtId="0" fontId="63" fillId="0" borderId="0" xfId="0" applyFont="1" applyFill="1" applyBorder="1" applyAlignment="1">
      <alignment horizontal="center"/>
    </xf>
    <xf numFmtId="179" fontId="65" fillId="0" borderId="0" xfId="1470" applyNumberFormat="1" applyFont="1" applyFill="1" applyBorder="1" applyAlignment="1">
      <alignment horizontal="right" vertical="center"/>
    </xf>
    <xf numFmtId="4" fontId="67" fillId="0" borderId="0" xfId="0" applyNumberFormat="1" applyFont="1" applyFill="1" applyBorder="1" applyAlignment="1">
      <alignment vertical="center"/>
    </xf>
    <xf numFmtId="4" fontId="63" fillId="0" borderId="0" xfId="0" applyNumberFormat="1" applyFont="1" applyFill="1" applyBorder="1"/>
    <xf numFmtId="4" fontId="63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right" vertical="center"/>
    </xf>
    <xf numFmtId="4" fontId="63" fillId="0" borderId="0" xfId="0" applyNumberFormat="1" applyFont="1" applyFill="1" applyBorder="1" applyAlignment="1">
      <alignment vertical="center"/>
    </xf>
    <xf numFmtId="2" fontId="63" fillId="0" borderId="0" xfId="0" applyNumberFormat="1" applyFont="1" applyFill="1" applyBorder="1" applyAlignment="1">
      <alignment horizontal="right" vertical="center"/>
    </xf>
    <xf numFmtId="0" fontId="75" fillId="0" borderId="0" xfId="0" applyFont="1" applyFill="1" applyBorder="1"/>
    <xf numFmtId="4" fontId="63" fillId="0" borderId="0" xfId="0" applyNumberFormat="1" applyFont="1" applyFill="1" applyBorder="1" applyAlignment="1">
      <alignment horizontal="right"/>
    </xf>
    <xf numFmtId="181" fontId="65" fillId="0" borderId="0" xfId="1472" applyNumberFormat="1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right"/>
    </xf>
    <xf numFmtId="2" fontId="63" fillId="0" borderId="0" xfId="0" applyNumberFormat="1" applyFont="1" applyFill="1" applyBorder="1"/>
    <xf numFmtId="190" fontId="63" fillId="0" borderId="0" xfId="0" applyNumberFormat="1" applyFont="1" applyFill="1" applyBorder="1"/>
    <xf numFmtId="9" fontId="63" fillId="0" borderId="0" xfId="1500" applyFont="1" applyFill="1" applyBorder="1"/>
    <xf numFmtId="9" fontId="63" fillId="0" borderId="0" xfId="0" applyNumberFormat="1" applyFont="1" applyFill="1" applyBorder="1"/>
    <xf numFmtId="4" fontId="6" fillId="11" borderId="31" xfId="0" applyNumberFormat="1" applyFont="1" applyFill="1" applyBorder="1" applyAlignment="1" applyProtection="1">
      <alignment horizontal="right" vertical="center"/>
      <protection locked="0"/>
    </xf>
    <xf numFmtId="4" fontId="6" fillId="11" borderId="21" xfId="0" applyNumberFormat="1" applyFont="1" applyFill="1" applyBorder="1" applyAlignment="1" applyProtection="1">
      <alignment horizontal="right" vertical="center"/>
      <protection locked="0"/>
    </xf>
    <xf numFmtId="4" fontId="6" fillId="11" borderId="32" xfId="0" applyNumberFormat="1" applyFont="1" applyFill="1" applyBorder="1" applyAlignment="1" applyProtection="1">
      <alignment horizontal="right" vertical="center"/>
      <protection locked="0"/>
    </xf>
    <xf numFmtId="180" fontId="63" fillId="0" borderId="0" xfId="0" applyNumberFormat="1" applyFont="1" applyFill="1" applyBorder="1" applyAlignment="1">
      <alignment vertical="center"/>
    </xf>
    <xf numFmtId="180" fontId="67" fillId="0" borderId="0" xfId="0" applyNumberFormat="1" applyFont="1" applyFill="1" applyBorder="1"/>
    <xf numFmtId="0" fontId="63" fillId="0" borderId="0" xfId="1462" applyFont="1" applyFill="1" applyBorder="1"/>
    <xf numFmtId="0" fontId="63" fillId="0" borderId="0" xfId="1463" applyFont="1" applyFill="1" applyBorder="1"/>
    <xf numFmtId="0" fontId="63" fillId="11" borderId="0" xfId="1464" applyFont="1" applyFill="1" applyBorder="1"/>
    <xf numFmtId="0" fontId="63" fillId="11" borderId="0" xfId="0" applyFont="1" applyFill="1" applyBorder="1" applyAlignment="1"/>
    <xf numFmtId="0" fontId="63" fillId="11" borderId="0" xfId="1468" applyFont="1" applyFill="1" applyBorder="1" applyAlignment="1"/>
    <xf numFmtId="4" fontId="67" fillId="11" borderId="0" xfId="0" applyNumberFormat="1" applyFont="1" applyFill="1" applyBorder="1" applyAlignment="1">
      <alignment vertical="center"/>
    </xf>
    <xf numFmtId="0" fontId="63" fillId="0" borderId="0" xfId="0" applyFont="1" applyFill="1" applyAlignment="1">
      <alignment horizontal="center"/>
    </xf>
    <xf numFmtId="180" fontId="63" fillId="0" borderId="0" xfId="0" applyNumberFormat="1" applyFont="1" applyFill="1"/>
    <xf numFmtId="180" fontId="63" fillId="11" borderId="0" xfId="0" applyNumberFormat="1" applyFont="1" applyFill="1" applyBorder="1"/>
    <xf numFmtId="180" fontId="67" fillId="0" borderId="0" xfId="0" applyNumberFormat="1" applyFont="1" applyFill="1" applyBorder="1" applyAlignment="1">
      <alignment horizontal="right"/>
    </xf>
    <xf numFmtId="180" fontId="63" fillId="0" borderId="0" xfId="0" applyNumberFormat="1" applyFont="1" applyFill="1" applyBorder="1" applyAlignment="1">
      <alignment horizontal="center"/>
    </xf>
    <xf numFmtId="180" fontId="67" fillId="0" borderId="0" xfId="0" applyNumberFormat="1" applyFont="1" applyFill="1" applyBorder="1" applyAlignment="1">
      <alignment horizontal="left" vertical="center"/>
    </xf>
    <xf numFmtId="4" fontId="63" fillId="0" borderId="0" xfId="1223" applyNumberFormat="1" applyFont="1" applyBorder="1" applyAlignment="1">
      <alignment horizontal="center" vertical="center"/>
    </xf>
    <xf numFmtId="4" fontId="67" fillId="0" borderId="0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/>
    </xf>
    <xf numFmtId="2" fontId="63" fillId="0" borderId="0" xfId="0" applyNumberFormat="1" applyFont="1" applyFill="1" applyBorder="1" applyAlignment="1">
      <alignment horizontal="right"/>
    </xf>
    <xf numFmtId="4" fontId="63" fillId="0" borderId="0" xfId="1223" applyNumberFormat="1" applyFont="1" applyBorder="1"/>
    <xf numFmtId="180" fontId="67" fillId="0" borderId="0" xfId="0" applyNumberFormat="1" applyFont="1" applyFill="1"/>
    <xf numFmtId="2" fontId="67" fillId="0" borderId="0" xfId="0" applyNumberFormat="1" applyFont="1" applyFill="1" applyBorder="1" applyAlignment="1">
      <alignment horizontal="left"/>
    </xf>
    <xf numFmtId="180" fontId="63" fillId="0" borderId="0" xfId="0" applyNumberFormat="1" applyFont="1" applyFill="1" applyBorder="1"/>
    <xf numFmtId="2" fontId="67" fillId="0" borderId="0" xfId="0" applyNumberFormat="1" applyFont="1" applyFill="1" applyBorder="1" applyAlignment="1">
      <alignment horizontal="right"/>
    </xf>
    <xf numFmtId="2" fontId="63" fillId="0" borderId="0" xfId="0" applyNumberFormat="1" applyFont="1" applyFill="1" applyBorder="1" applyAlignment="1">
      <alignment horizontal="center"/>
    </xf>
    <xf numFmtId="4" fontId="63" fillId="0" borderId="0" xfId="1224" applyNumberFormat="1" applyFont="1" applyBorder="1"/>
    <xf numFmtId="180" fontId="67" fillId="0" borderId="0" xfId="0" applyNumberFormat="1" applyFont="1" applyFill="1" applyBorder="1" applyAlignment="1">
      <alignment horizontal="left"/>
    </xf>
    <xf numFmtId="0" fontId="63" fillId="0" borderId="0" xfId="0" applyNumberFormat="1" applyFont="1" applyFill="1" applyBorder="1"/>
    <xf numFmtId="0" fontId="67" fillId="0" borderId="0" xfId="0" applyFont="1" applyFill="1" applyBorder="1" applyAlignment="1">
      <alignment horizontal="right"/>
    </xf>
    <xf numFmtId="180" fontId="67" fillId="11" borderId="0" xfId="0" applyNumberFormat="1" applyFont="1" applyFill="1"/>
    <xf numFmtId="0" fontId="63" fillId="0" borderId="0" xfId="1474" applyFont="1"/>
    <xf numFmtId="180" fontId="67" fillId="11" borderId="0" xfId="0" applyNumberFormat="1" applyFont="1" applyFill="1" applyBorder="1"/>
    <xf numFmtId="180" fontId="73" fillId="0" borderId="0" xfId="0" applyNumberFormat="1" applyFont="1" applyFill="1" applyBorder="1"/>
    <xf numFmtId="185" fontId="63" fillId="0" borderId="0" xfId="0" applyNumberFormat="1" applyFont="1" applyFill="1" applyBorder="1"/>
    <xf numFmtId="180" fontId="63" fillId="0" borderId="0" xfId="0" applyNumberFormat="1" applyFont="1" applyFill="1" applyBorder="1" applyAlignment="1">
      <alignment horizontal="left"/>
    </xf>
    <xf numFmtId="186" fontId="63" fillId="0" borderId="0" xfId="0" applyNumberFormat="1" applyFont="1" applyFill="1" applyBorder="1" applyAlignment="1">
      <alignment horizontal="right"/>
    </xf>
    <xf numFmtId="0" fontId="67" fillId="0" borderId="0" xfId="0" applyFont="1" applyFill="1" applyBorder="1" applyAlignment="1">
      <alignment horizontal="center" vertical="center"/>
    </xf>
    <xf numFmtId="2" fontId="65" fillId="0" borderId="0" xfId="1474" applyNumberFormat="1" applyFont="1" applyFill="1" applyBorder="1" applyAlignment="1">
      <alignment horizontal="right" vertical="center"/>
    </xf>
    <xf numFmtId="2" fontId="67" fillId="0" borderId="0" xfId="0" applyNumberFormat="1" applyFont="1" applyFill="1" applyBorder="1" applyAlignment="1">
      <alignment vertical="center"/>
    </xf>
    <xf numFmtId="0" fontId="63" fillId="0" borderId="0" xfId="0" applyFont="1" applyFill="1" applyBorder="1" applyAlignment="1">
      <alignment horizontal="left"/>
    </xf>
    <xf numFmtId="181" fontId="63" fillId="0" borderId="0" xfId="0" applyNumberFormat="1" applyFont="1" applyFill="1"/>
    <xf numFmtId="181" fontId="65" fillId="0" borderId="0" xfId="1474" applyNumberFormat="1" applyFont="1" applyFill="1" applyBorder="1" applyAlignment="1">
      <alignment horizontal="right" vertical="center"/>
    </xf>
    <xf numFmtId="182" fontId="63" fillId="0" borderId="0" xfId="0" applyNumberFormat="1" applyFont="1" applyFill="1"/>
    <xf numFmtId="0" fontId="63" fillId="11" borderId="0" xfId="0" applyNumberFormat="1" applyFont="1" applyFill="1" applyBorder="1"/>
    <xf numFmtId="180" fontId="67" fillId="0" borderId="0" xfId="0" applyNumberFormat="1" applyFont="1" applyFill="1" applyBorder="1" applyAlignment="1">
      <alignment horizontal="center" vertical="center"/>
    </xf>
    <xf numFmtId="172" fontId="65" fillId="0" borderId="0" xfId="1474" applyNumberFormat="1" applyFont="1" applyFill="1" applyBorder="1" applyAlignment="1">
      <alignment horizontal="right" vertical="center"/>
    </xf>
    <xf numFmtId="0" fontId="63" fillId="0" borderId="54" xfId="0" applyFont="1" applyFill="1" applyBorder="1"/>
    <xf numFmtId="0" fontId="71" fillId="0" borderId="0" xfId="1228" applyFont="1" applyFill="1" applyBorder="1"/>
    <xf numFmtId="4" fontId="63" fillId="0" borderId="0" xfId="1475" applyNumberFormat="1" applyFont="1"/>
    <xf numFmtId="0" fontId="63" fillId="0" borderId="0" xfId="1328" applyNumberFormat="1" applyFont="1" applyBorder="1"/>
    <xf numFmtId="10" fontId="63" fillId="0" borderId="54" xfId="1499" applyNumberFormat="1" applyFont="1" applyFill="1" applyBorder="1"/>
    <xf numFmtId="9" fontId="63" fillId="0" borderId="0" xfId="1502" applyFont="1" applyBorder="1"/>
    <xf numFmtId="0" fontId="63" fillId="0" borderId="0" xfId="1456" applyFont="1" applyBorder="1"/>
    <xf numFmtId="0" fontId="63" fillId="0" borderId="0" xfId="0" applyNumberFormat="1" applyFont="1" applyBorder="1"/>
    <xf numFmtId="0" fontId="63" fillId="0" borderId="0" xfId="1475" applyFont="1"/>
    <xf numFmtId="0" fontId="69" fillId="0" borderId="0" xfId="0" applyFont="1" applyFill="1" applyBorder="1" applyAlignment="1">
      <alignment horizontal="center"/>
    </xf>
    <xf numFmtId="3" fontId="63" fillId="0" borderId="0" xfId="0" applyNumberFormat="1" applyFont="1" applyFill="1" applyBorder="1"/>
    <xf numFmtId="168" fontId="63" fillId="0" borderId="0" xfId="1499" applyNumberFormat="1" applyFont="1" applyFill="1" applyBorder="1"/>
    <xf numFmtId="3" fontId="67" fillId="0" borderId="0" xfId="0" applyNumberFormat="1" applyFont="1" applyFill="1" applyBorder="1"/>
    <xf numFmtId="168" fontId="63" fillId="0" borderId="0" xfId="1502" applyNumberFormat="1" applyFont="1" applyBorder="1"/>
    <xf numFmtId="168" fontId="63" fillId="0" borderId="0" xfId="1499" applyNumberFormat="1" applyFont="1" applyBorder="1"/>
    <xf numFmtId="10" fontId="63" fillId="0" borderId="0" xfId="1499" applyNumberFormat="1" applyFont="1" applyFill="1" applyBorder="1"/>
    <xf numFmtId="0" fontId="65" fillId="0" borderId="0" xfId="1476" applyFont="1" applyFill="1" applyBorder="1" applyAlignment="1">
      <alignment wrapText="1"/>
    </xf>
    <xf numFmtId="4" fontId="65" fillId="0" borderId="0" xfId="1476" applyNumberFormat="1" applyFont="1" applyFill="1" applyBorder="1" applyAlignment="1">
      <alignment wrapText="1"/>
    </xf>
    <xf numFmtId="4" fontId="63" fillId="0" borderId="0" xfId="1476" applyNumberFormat="1" applyFont="1" applyFill="1" applyBorder="1"/>
    <xf numFmtId="4" fontId="63" fillId="0" borderId="0" xfId="1476" applyNumberFormat="1" applyFont="1" applyFill="1" applyBorder="1" applyAlignment="1">
      <alignment vertical="center"/>
    </xf>
    <xf numFmtId="173" fontId="63" fillId="0" borderId="0" xfId="0" applyNumberFormat="1" applyFont="1" applyFill="1" applyBorder="1" applyAlignment="1">
      <alignment vertical="center"/>
    </xf>
    <xf numFmtId="0" fontId="65" fillId="0" borderId="0" xfId="1476" applyFont="1" applyFill="1" applyBorder="1" applyAlignment="1">
      <alignment horizontal="left" vertical="top" wrapText="1"/>
    </xf>
    <xf numFmtId="4" fontId="65" fillId="0" borderId="0" xfId="1476" applyNumberFormat="1" applyFont="1" applyFill="1" applyBorder="1" applyAlignment="1">
      <alignment horizontal="right" vertical="top"/>
    </xf>
    <xf numFmtId="4" fontId="65" fillId="0" borderId="0" xfId="1476" applyNumberFormat="1" applyFont="1" applyFill="1" applyBorder="1" applyAlignment="1">
      <alignment horizontal="left" vertical="top" wrapText="1"/>
    </xf>
    <xf numFmtId="0" fontId="63" fillId="0" borderId="0" xfId="1476" applyFont="1" applyFill="1" applyBorder="1"/>
    <xf numFmtId="3" fontId="63" fillId="0" borderId="0" xfId="0" applyNumberFormat="1" applyFont="1" applyFill="1" applyBorder="1" applyAlignment="1">
      <alignment vertical="center"/>
    </xf>
    <xf numFmtId="189" fontId="63" fillId="11" borderId="0" xfId="0" applyNumberFormat="1" applyFont="1" applyFill="1" applyBorder="1" applyAlignment="1">
      <alignment horizontal="center"/>
    </xf>
    <xf numFmtId="0" fontId="63" fillId="0" borderId="0" xfId="1477" applyFont="1"/>
    <xf numFmtId="43" fontId="63" fillId="11" borderId="0" xfId="0" applyNumberFormat="1" applyFont="1" applyFill="1" applyBorder="1"/>
    <xf numFmtId="0" fontId="67" fillId="0" borderId="0" xfId="0" applyFont="1" applyFill="1" applyBorder="1" applyAlignment="1">
      <alignment horizontal="center"/>
    </xf>
    <xf numFmtId="189" fontId="63" fillId="0" borderId="0" xfId="0" applyNumberFormat="1" applyFont="1" applyFill="1" applyBorder="1" applyAlignment="1">
      <alignment horizontal="center"/>
    </xf>
    <xf numFmtId="0" fontId="63" fillId="0" borderId="0" xfId="0" applyFont="1" applyBorder="1" applyAlignment="1">
      <alignment vertical="center"/>
    </xf>
    <xf numFmtId="0" fontId="63" fillId="0" borderId="0" xfId="0" applyFont="1" applyAlignment="1">
      <alignment vertical="center"/>
    </xf>
    <xf numFmtId="173" fontId="63" fillId="11" borderId="0" xfId="0" applyNumberFormat="1" applyFont="1" applyFill="1" applyBorder="1" applyAlignment="1">
      <alignment vertical="center"/>
    </xf>
    <xf numFmtId="4" fontId="63" fillId="0" borderId="0" xfId="0" applyNumberFormat="1" applyFont="1" applyBorder="1" applyAlignment="1">
      <alignment vertical="center"/>
    </xf>
    <xf numFmtId="4" fontId="63" fillId="11" borderId="0" xfId="0" applyNumberFormat="1" applyFont="1" applyFill="1" applyBorder="1" applyAlignment="1">
      <alignment vertical="center"/>
    </xf>
    <xf numFmtId="0" fontId="63" fillId="0" borderId="0" xfId="0" applyFont="1" applyFill="1" applyAlignment="1">
      <alignment horizontal="center" vertical="center"/>
    </xf>
    <xf numFmtId="0" fontId="76" fillId="0" borderId="0" xfId="0" applyFont="1" applyBorder="1"/>
    <xf numFmtId="192" fontId="63" fillId="0" borderId="0" xfId="0" applyNumberFormat="1" applyFont="1" applyBorder="1"/>
    <xf numFmtId="2" fontId="63" fillId="0" borderId="0" xfId="0" applyNumberFormat="1" applyFont="1" applyBorder="1"/>
    <xf numFmtId="0" fontId="73" fillId="0" borderId="0" xfId="0" applyFont="1" applyBorder="1"/>
    <xf numFmtId="173" fontId="63" fillId="0" borderId="0" xfId="0" applyNumberFormat="1" applyFont="1" applyFill="1" applyBorder="1"/>
    <xf numFmtId="1" fontId="63" fillId="0" borderId="0" xfId="0" applyNumberFormat="1" applyFont="1" applyFill="1" applyBorder="1"/>
    <xf numFmtId="0" fontId="63" fillId="0" borderId="0" xfId="0" applyFont="1" applyBorder="1" applyAlignment="1"/>
    <xf numFmtId="0" fontId="0" fillId="26" borderId="0" xfId="0" applyFill="1"/>
    <xf numFmtId="0" fontId="13" fillId="26" borderId="10" xfId="0" quotePrefix="1" applyFont="1" applyFill="1" applyBorder="1" applyAlignment="1">
      <alignment horizontal="center"/>
    </xf>
    <xf numFmtId="0" fontId="13" fillId="26" borderId="0" xfId="0" applyFont="1" applyFill="1" applyBorder="1"/>
    <xf numFmtId="0" fontId="20" fillId="26" borderId="15" xfId="0" applyFont="1" applyFill="1" applyBorder="1" applyAlignment="1">
      <alignment horizontal="right" vertical="center"/>
    </xf>
    <xf numFmtId="4" fontId="31" fillId="26" borderId="6" xfId="1473" applyNumberFormat="1" applyFont="1" applyFill="1" applyBorder="1" applyAlignment="1">
      <alignment horizontal="right" vertical="center"/>
    </xf>
    <xf numFmtId="4" fontId="4" fillId="26" borderId="36" xfId="0" applyNumberFormat="1" applyFont="1" applyFill="1" applyBorder="1" applyAlignment="1">
      <alignment vertical="center"/>
    </xf>
    <xf numFmtId="0" fontId="13" fillId="26" borderId="314" xfId="0" quotePrefix="1" applyFont="1" applyFill="1" applyBorder="1" applyAlignment="1">
      <alignment horizontal="center"/>
    </xf>
    <xf numFmtId="0" fontId="13" fillId="26" borderId="19" xfId="0" applyFont="1" applyFill="1" applyBorder="1"/>
    <xf numFmtId="0" fontId="20" fillId="26" borderId="19" xfId="0" applyFont="1" applyFill="1" applyBorder="1" applyAlignment="1">
      <alignment horizontal="right" vertical="center"/>
    </xf>
    <xf numFmtId="4" fontId="4" fillId="26" borderId="49" xfId="0" applyNumberFormat="1" applyFont="1" applyFill="1" applyBorder="1" applyAlignment="1" applyProtection="1">
      <alignment horizontal="right" vertical="center"/>
      <protection locked="0"/>
    </xf>
    <xf numFmtId="4" fontId="4" fillId="26" borderId="90" xfId="0" applyNumberFormat="1" applyFont="1" applyFill="1" applyBorder="1" applyAlignment="1">
      <alignment vertical="center"/>
    </xf>
    <xf numFmtId="0" fontId="20" fillId="26" borderId="14" xfId="0" applyFont="1" applyFill="1" applyBorder="1" applyAlignment="1">
      <alignment horizontal="right" vertical="center"/>
    </xf>
    <xf numFmtId="4" fontId="6" fillId="26" borderId="51" xfId="0" applyNumberFormat="1" applyFont="1" applyFill="1" applyBorder="1" applyAlignment="1">
      <alignment horizontal="right" vertical="center"/>
    </xf>
    <xf numFmtId="4" fontId="6" fillId="26" borderId="41" xfId="0" applyNumberFormat="1" applyFont="1" applyFill="1" applyBorder="1" applyAlignment="1">
      <alignment horizontal="right" vertical="center"/>
    </xf>
    <xf numFmtId="4" fontId="6" fillId="26" borderId="6" xfId="0" applyNumberFormat="1" applyFont="1" applyFill="1" applyBorder="1" applyAlignment="1">
      <alignment horizontal="right" vertical="center"/>
    </xf>
    <xf numFmtId="4" fontId="6" fillId="26" borderId="0" xfId="0" applyNumberFormat="1" applyFont="1" applyFill="1" applyBorder="1" applyAlignment="1">
      <alignment horizontal="right" vertical="center"/>
    </xf>
    <xf numFmtId="4" fontId="31" fillId="26" borderId="0" xfId="1473" applyNumberFormat="1" applyFont="1" applyFill="1" applyBorder="1" applyAlignment="1">
      <alignment horizontal="right" vertical="center"/>
    </xf>
    <xf numFmtId="4" fontId="4" fillId="26" borderId="50" xfId="0" applyNumberFormat="1" applyFont="1" applyFill="1" applyBorder="1" applyAlignment="1" applyProtection="1">
      <alignment horizontal="right" vertical="center"/>
      <protection locked="0"/>
    </xf>
    <xf numFmtId="4" fontId="4" fillId="26" borderId="6" xfId="0" applyNumberFormat="1" applyFont="1" applyFill="1" applyBorder="1" applyAlignment="1" applyProtection="1">
      <alignment horizontal="right" vertical="center"/>
      <protection locked="0"/>
    </xf>
    <xf numFmtId="4" fontId="4" fillId="26" borderId="0" xfId="0" applyNumberFormat="1" applyFont="1" applyFill="1" applyBorder="1" applyAlignment="1" applyProtection="1">
      <alignment horizontal="right" vertical="center"/>
      <protection locked="0"/>
    </xf>
    <xf numFmtId="4" fontId="4" fillId="26" borderId="126" xfId="0" applyNumberFormat="1" applyFont="1" applyFill="1" applyBorder="1" applyAlignment="1" applyProtection="1">
      <alignment horizontal="right" vertical="center"/>
      <protection locked="0"/>
    </xf>
    <xf numFmtId="4" fontId="4" fillId="26" borderId="65" xfId="0" applyNumberFormat="1" applyFont="1" applyFill="1" applyBorder="1" applyAlignment="1" applyProtection="1">
      <alignment horizontal="right" vertical="center"/>
      <protection locked="0"/>
    </xf>
    <xf numFmtId="4" fontId="6" fillId="26" borderId="6" xfId="0" applyNumberFormat="1" applyFont="1" applyFill="1" applyBorder="1" applyAlignment="1" applyProtection="1">
      <alignment horizontal="right" vertical="center"/>
      <protection locked="0"/>
    </xf>
    <xf numFmtId="4" fontId="6" fillId="26" borderId="0" xfId="0" applyNumberFormat="1" applyFont="1" applyFill="1" applyBorder="1" applyAlignment="1" applyProtection="1">
      <alignment horizontal="right" vertical="center"/>
      <protection locked="0"/>
    </xf>
    <xf numFmtId="0" fontId="13" fillId="26" borderId="171" xfId="0" applyFont="1" applyFill="1" applyBorder="1"/>
    <xf numFmtId="0" fontId="4" fillId="26" borderId="22" xfId="0" applyFont="1" applyFill="1" applyBorder="1" applyAlignment="1">
      <alignment horizontal="right" vertical="center"/>
    </xf>
    <xf numFmtId="4" fontId="4" fillId="26" borderId="313" xfId="0" applyNumberFormat="1" applyFont="1" applyFill="1" applyBorder="1" applyAlignment="1">
      <alignment vertical="center"/>
    </xf>
    <xf numFmtId="4" fontId="4" fillId="26" borderId="139" xfId="0" applyNumberFormat="1" applyFont="1" applyFill="1" applyBorder="1" applyAlignment="1">
      <alignment vertical="center"/>
    </xf>
    <xf numFmtId="0" fontId="4" fillId="26" borderId="6" xfId="0" applyFont="1" applyFill="1" applyBorder="1" applyAlignment="1">
      <alignment horizontal="right" vertical="center"/>
    </xf>
    <xf numFmtId="4" fontId="4" fillId="26" borderId="122" xfId="0" applyNumberFormat="1" applyFont="1" applyFill="1" applyBorder="1" applyAlignment="1">
      <alignment vertical="center"/>
    </xf>
    <xf numFmtId="0" fontId="4" fillId="26" borderId="12" xfId="0" applyFont="1" applyFill="1" applyBorder="1" applyAlignment="1">
      <alignment horizontal="right" vertical="center"/>
    </xf>
    <xf numFmtId="4" fontId="4" fillId="26" borderId="52" xfId="0" applyNumberFormat="1" applyFont="1" applyFill="1" applyBorder="1" applyAlignment="1">
      <alignment vertical="center"/>
    </xf>
    <xf numFmtId="192" fontId="4" fillId="26" borderId="9" xfId="0" applyNumberFormat="1" applyFont="1" applyFill="1" applyBorder="1" applyAlignment="1">
      <alignment vertical="center"/>
    </xf>
    <xf numFmtId="0" fontId="0" fillId="26" borderId="12" xfId="0" applyFill="1" applyBorder="1" applyAlignment="1">
      <alignment vertical="center"/>
    </xf>
    <xf numFmtId="4" fontId="4" fillId="26" borderId="12" xfId="0" applyNumberFormat="1" applyFont="1" applyFill="1" applyBorder="1" applyAlignment="1">
      <alignment vertical="center"/>
    </xf>
    <xf numFmtId="4" fontId="4" fillId="26" borderId="13" xfId="0" applyNumberFormat="1" applyFont="1" applyFill="1" applyBorder="1" applyAlignment="1">
      <alignment vertical="center"/>
    </xf>
    <xf numFmtId="192" fontId="15" fillId="26" borderId="9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horizontal="center"/>
    </xf>
    <xf numFmtId="0" fontId="0" fillId="26" borderId="0" xfId="0" applyFill="1" applyBorder="1"/>
    <xf numFmtId="4" fontId="4" fillId="26" borderId="0" xfId="0" applyNumberFormat="1" applyFont="1" applyFill="1" applyBorder="1"/>
    <xf numFmtId="180" fontId="0" fillId="26" borderId="0" xfId="0" applyNumberFormat="1" applyFill="1" applyBorder="1"/>
    <xf numFmtId="0" fontId="0" fillId="26" borderId="0" xfId="0" applyFill="1" applyAlignment="1">
      <alignment horizontal="center"/>
    </xf>
    <xf numFmtId="0" fontId="0" fillId="26" borderId="0" xfId="0" applyFill="1" applyBorder="1" applyAlignment="1">
      <alignment horizontal="center"/>
    </xf>
    <xf numFmtId="0" fontId="15" fillId="11" borderId="156" xfId="768" applyFont="1" applyFill="1" applyBorder="1" applyAlignment="1">
      <alignment horizontal="center"/>
    </xf>
    <xf numFmtId="0" fontId="15" fillId="11" borderId="98" xfId="768" applyFont="1" applyFill="1" applyBorder="1" applyAlignment="1">
      <alignment horizontal="center"/>
    </xf>
    <xf numFmtId="0" fontId="3" fillId="27" borderId="361" xfId="0" applyFont="1" applyFill="1" applyBorder="1" applyAlignment="1">
      <alignment horizontal="center" vertical="center"/>
    </xf>
    <xf numFmtId="0" fontId="3" fillId="27" borderId="362" xfId="0" applyFont="1" applyFill="1" applyBorder="1" applyAlignment="1">
      <alignment horizontal="center" vertical="center"/>
    </xf>
    <xf numFmtId="0" fontId="3" fillId="27" borderId="363" xfId="0" applyFont="1" applyFill="1" applyBorder="1" applyAlignment="1">
      <alignment horizontal="center" vertical="center"/>
    </xf>
    <xf numFmtId="0" fontId="3" fillId="27" borderId="364" xfId="0" applyFont="1" applyFill="1" applyBorder="1" applyAlignment="1">
      <alignment horizontal="center" vertical="center"/>
    </xf>
    <xf numFmtId="0" fontId="3" fillId="27" borderId="365" xfId="0" applyFont="1" applyFill="1" applyBorder="1" applyAlignment="1">
      <alignment horizontal="center" vertical="center"/>
    </xf>
    <xf numFmtId="0" fontId="15" fillId="27" borderId="72" xfId="0" applyFont="1" applyFill="1" applyBorder="1" applyAlignment="1">
      <alignment horizontal="center" vertical="center"/>
    </xf>
    <xf numFmtId="0" fontId="3" fillId="27" borderId="369" xfId="0" applyFont="1" applyFill="1" applyBorder="1" applyAlignment="1">
      <alignment horizontal="center" vertical="center"/>
    </xf>
    <xf numFmtId="0" fontId="3" fillId="27" borderId="309" xfId="0" applyFont="1" applyFill="1" applyBorder="1" applyAlignment="1">
      <alignment horizontal="center" vertical="center"/>
    </xf>
    <xf numFmtId="0" fontId="3" fillId="27" borderId="310" xfId="0" applyFont="1" applyFill="1" applyBorder="1" applyAlignment="1">
      <alignment horizontal="center" vertical="center"/>
    </xf>
    <xf numFmtId="0" fontId="3" fillId="27" borderId="200" xfId="0" applyFont="1" applyFill="1" applyBorder="1" applyAlignment="1">
      <alignment horizontal="center" vertical="center"/>
    </xf>
    <xf numFmtId="0" fontId="3" fillId="27" borderId="268" xfId="0" applyFont="1" applyFill="1" applyBorder="1" applyAlignment="1">
      <alignment horizontal="center" vertical="center"/>
    </xf>
    <xf numFmtId="0" fontId="20" fillId="27" borderId="145" xfId="768" applyFont="1" applyFill="1" applyBorder="1" applyAlignment="1">
      <alignment horizontal="center"/>
    </xf>
    <xf numFmtId="0" fontId="20" fillId="27" borderId="146" xfId="768" applyFont="1" applyFill="1" applyBorder="1" applyAlignment="1">
      <alignment horizontal="center"/>
    </xf>
    <xf numFmtId="0" fontId="4" fillId="27" borderId="139" xfId="768" applyFont="1" applyFill="1" applyBorder="1" applyAlignment="1">
      <alignment horizontal="center"/>
    </xf>
    <xf numFmtId="0" fontId="19" fillId="27" borderId="8" xfId="768" applyFont="1" applyFill="1" applyBorder="1" applyAlignment="1">
      <alignment horizontal="center"/>
    </xf>
    <xf numFmtId="0" fontId="18" fillId="27" borderId="13" xfId="768" applyFont="1" applyFill="1" applyBorder="1" applyAlignment="1"/>
    <xf numFmtId="0" fontId="2" fillId="27" borderId="9" xfId="768" applyFont="1" applyFill="1" applyBorder="1" applyAlignment="1"/>
    <xf numFmtId="0" fontId="15" fillId="27" borderId="197" xfId="768" applyNumberFormat="1" applyFont="1" applyFill="1" applyBorder="1" applyAlignment="1" applyProtection="1">
      <alignment horizontal="centerContinuous" vertical="center"/>
      <protection locked="0"/>
    </xf>
    <xf numFmtId="0" fontId="15" fillId="27" borderId="23" xfId="768" applyNumberFormat="1" applyFont="1" applyFill="1" applyBorder="1" applyAlignment="1" applyProtection="1">
      <alignment horizontal="centerContinuous" vertical="center"/>
      <protection locked="0"/>
    </xf>
    <xf numFmtId="0" fontId="13" fillId="27" borderId="23" xfId="768" applyFont="1" applyFill="1" applyBorder="1" applyAlignment="1">
      <alignment horizontal="centerContinuous" vertical="center"/>
    </xf>
    <xf numFmtId="0" fontId="15" fillId="27" borderId="197" xfId="768" applyFont="1" applyFill="1" applyBorder="1" applyAlignment="1">
      <alignment horizontal="centerContinuous" vertical="center"/>
    </xf>
    <xf numFmtId="0" fontId="49" fillId="27" borderId="23" xfId="768" applyFont="1" applyFill="1" applyBorder="1" applyAlignment="1">
      <alignment horizontal="centerContinuous" vertical="center"/>
    </xf>
    <xf numFmtId="0" fontId="49" fillId="27" borderId="198" xfId="768" applyFont="1" applyFill="1" applyBorder="1" applyAlignment="1">
      <alignment horizontal="centerContinuous" vertical="center"/>
    </xf>
    <xf numFmtId="0" fontId="13" fillId="27" borderId="25" xfId="768" applyFont="1" applyFill="1" applyBorder="1" applyAlignment="1">
      <alignment vertical="center"/>
    </xf>
    <xf numFmtId="0" fontId="13" fillId="27" borderId="200" xfId="768" applyNumberFormat="1" applyFont="1" applyFill="1" applyBorder="1" applyAlignment="1" applyProtection="1">
      <alignment horizontal="center" vertical="center"/>
      <protection locked="0"/>
    </xf>
    <xf numFmtId="0" fontId="13" fillId="27" borderId="140" xfId="768" applyFont="1" applyFill="1" applyBorder="1" applyAlignment="1">
      <alignment horizontal="center" vertical="center"/>
    </xf>
    <xf numFmtId="0" fontId="13" fillId="27" borderId="140" xfId="768" applyNumberFormat="1" applyFont="1" applyFill="1" applyBorder="1" applyAlignment="1" applyProtection="1">
      <alignment horizontal="center" vertical="center"/>
      <protection locked="0"/>
    </xf>
    <xf numFmtId="0" fontId="15" fillId="27" borderId="191" xfId="768" applyNumberFormat="1" applyFont="1" applyFill="1" applyBorder="1" applyAlignment="1" applyProtection="1">
      <alignment horizontal="center" vertical="center"/>
      <protection locked="0"/>
    </xf>
    <xf numFmtId="0" fontId="13" fillId="27" borderId="200" xfId="768" applyFont="1" applyFill="1" applyBorder="1" applyAlignment="1">
      <alignment horizontal="center" vertical="center"/>
    </xf>
    <xf numFmtId="0" fontId="15" fillId="27" borderId="184" xfId="768" applyFont="1" applyFill="1" applyBorder="1" applyAlignment="1">
      <alignment horizontal="center" vertical="center"/>
    </xf>
    <xf numFmtId="0" fontId="15" fillId="27" borderId="28" xfId="768" applyFont="1" applyFill="1" applyBorder="1" applyAlignment="1">
      <alignment horizontal="center" vertical="center"/>
    </xf>
    <xf numFmtId="0" fontId="15" fillId="27" borderId="141" xfId="768" applyNumberFormat="1" applyFont="1" applyFill="1" applyBorder="1" applyAlignment="1" applyProtection="1">
      <alignment horizontal="center" vertical="center"/>
      <protection locked="0"/>
    </xf>
    <xf numFmtId="0" fontId="13" fillId="27" borderId="196" xfId="768" applyFont="1" applyFill="1" applyBorder="1" applyAlignment="1">
      <alignment vertical="center"/>
    </xf>
    <xf numFmtId="0" fontId="15" fillId="27" borderId="191" xfId="768" applyFont="1" applyFill="1" applyBorder="1" applyAlignment="1">
      <alignment horizontal="center" vertical="center"/>
    </xf>
    <xf numFmtId="0" fontId="15" fillId="27" borderId="199" xfId="768" applyFont="1" applyFill="1" applyBorder="1" applyAlignment="1">
      <alignment horizontal="center" vertical="center"/>
    </xf>
    <xf numFmtId="0" fontId="20" fillId="27" borderId="259" xfId="0" applyFont="1" applyFill="1" applyBorder="1" applyAlignment="1">
      <alignment horizontal="center"/>
    </xf>
    <xf numFmtId="0" fontId="20" fillId="27" borderId="23" xfId="0" applyFont="1" applyFill="1" applyBorder="1" applyAlignment="1">
      <alignment horizontal="center"/>
    </xf>
    <xf numFmtId="0" fontId="20" fillId="27" borderId="22" xfId="0" applyFont="1" applyFill="1" applyBorder="1" applyAlignment="1">
      <alignment horizontal="center"/>
    </xf>
    <xf numFmtId="0" fontId="20" fillId="27" borderId="139" xfId="0" applyFont="1" applyFill="1" applyBorder="1" applyAlignment="1">
      <alignment horizontal="center"/>
    </xf>
    <xf numFmtId="0" fontId="20" fillId="27" borderId="53" xfId="0" applyFont="1" applyFill="1" applyBorder="1" applyAlignment="1">
      <alignment horizontal="center"/>
    </xf>
    <xf numFmtId="0" fontId="20" fillId="27" borderId="26" xfId="0" applyFont="1" applyFill="1" applyBorder="1" applyAlignment="1">
      <alignment horizontal="right"/>
    </xf>
    <xf numFmtId="0" fontId="20" fillId="27" borderId="12" xfId="0" applyFont="1" applyFill="1" applyBorder="1" applyAlignment="1">
      <alignment horizontal="right"/>
    </xf>
    <xf numFmtId="0" fontId="20" fillId="27" borderId="9" xfId="0" applyFont="1" applyFill="1" applyBorder="1" applyAlignment="1">
      <alignment horizontal="center"/>
    </xf>
    <xf numFmtId="0" fontId="15" fillId="27" borderId="26" xfId="768" applyFont="1" applyFill="1" applyBorder="1" applyAlignment="1">
      <alignment horizontal="center"/>
    </xf>
    <xf numFmtId="0" fontId="15" fillId="27" borderId="13" xfId="768" applyFont="1" applyFill="1" applyBorder="1" applyAlignment="1">
      <alignment horizontal="center"/>
    </xf>
    <xf numFmtId="9" fontId="63" fillId="0" borderId="0" xfId="1502" applyNumberFormat="1" applyFont="1" applyFill="1" applyBorder="1"/>
    <xf numFmtId="164" fontId="65" fillId="0" borderId="0" xfId="1623" applyFont="1" applyFill="1" applyBorder="1" applyAlignment="1">
      <alignment horizontal="right" vertical="top"/>
    </xf>
    <xf numFmtId="164" fontId="65" fillId="0" borderId="0" xfId="1623" applyFont="1" applyFill="1" applyBorder="1" applyAlignment="1">
      <alignment horizontal="left" vertical="top" wrapText="1"/>
    </xf>
    <xf numFmtId="197" fontId="65" fillId="0" borderId="0" xfId="1623" applyNumberFormat="1" applyFont="1" applyFill="1" applyBorder="1" applyAlignment="1">
      <alignment horizontal="right" vertical="top"/>
    </xf>
    <xf numFmtId="197" fontId="65" fillId="0" borderId="0" xfId="1623" applyNumberFormat="1" applyFont="1" applyFill="1" applyBorder="1" applyAlignment="1">
      <alignment horizontal="left" vertical="top" wrapText="1"/>
    </xf>
    <xf numFmtId="4" fontId="13" fillId="11" borderId="59" xfId="768" applyNumberFormat="1" applyFont="1" applyFill="1" applyBorder="1" applyAlignment="1">
      <alignment horizontal="center" vertical="center"/>
    </xf>
    <xf numFmtId="4" fontId="15" fillId="11" borderId="0" xfId="1502" applyNumberFormat="1" applyFont="1" applyFill="1" applyBorder="1" applyAlignment="1">
      <alignment horizontal="center" vertical="center"/>
    </xf>
    <xf numFmtId="0" fontId="4" fillId="0" borderId="0" xfId="768" applyFont="1" applyFill="1"/>
    <xf numFmtId="164" fontId="63" fillId="0" borderId="0" xfId="1623" applyFont="1" applyFill="1" applyBorder="1"/>
    <xf numFmtId="172" fontId="65" fillId="11" borderId="0" xfId="1464" applyNumberFormat="1" applyFont="1" applyFill="1" applyBorder="1" applyAlignment="1">
      <alignment horizontal="right" vertical="top"/>
    </xf>
    <xf numFmtId="10" fontId="19" fillId="11" borderId="12" xfId="1500" applyNumberFormat="1" applyFont="1" applyFill="1" applyBorder="1" applyAlignment="1">
      <alignment horizontal="right"/>
    </xf>
    <xf numFmtId="10" fontId="19" fillId="11" borderId="13" xfId="1500" applyNumberFormat="1" applyFont="1" applyFill="1" applyBorder="1" applyAlignment="1">
      <alignment horizontal="right"/>
    </xf>
    <xf numFmtId="4" fontId="0" fillId="11" borderId="6" xfId="0" applyNumberFormat="1" applyFill="1" applyBorder="1" applyAlignment="1">
      <alignment horizontal="right" indent="1"/>
    </xf>
    <xf numFmtId="4" fontId="0" fillId="11" borderId="77" xfId="0" applyNumberFormat="1" applyFill="1" applyBorder="1" applyAlignment="1">
      <alignment horizontal="right" indent="1"/>
    </xf>
    <xf numFmtId="4" fontId="4" fillId="11" borderId="36" xfId="732" applyNumberFormat="1" applyFont="1" applyFill="1" applyBorder="1" applyAlignment="1">
      <alignment horizontal="right" indent="1"/>
    </xf>
    <xf numFmtId="4" fontId="0" fillId="11" borderId="79" xfId="0" applyNumberFormat="1" applyFill="1" applyBorder="1" applyAlignment="1">
      <alignment horizontal="right" indent="1"/>
    </xf>
    <xf numFmtId="4" fontId="0" fillId="11" borderId="80" xfId="0" applyNumberFormat="1" applyFill="1" applyBorder="1" applyAlignment="1">
      <alignment horizontal="right" indent="1"/>
    </xf>
    <xf numFmtId="4" fontId="4" fillId="11" borderId="56" xfId="732" applyNumberFormat="1" applyFont="1" applyFill="1" applyBorder="1" applyAlignment="1">
      <alignment horizontal="right" indent="1"/>
    </xf>
    <xf numFmtId="0" fontId="78" fillId="28" borderId="374" xfId="1625" applyFont="1" applyFill="1" applyBorder="1" applyAlignment="1">
      <alignment horizontal="left" vertical="top" wrapText="1"/>
    </xf>
    <xf numFmtId="164" fontId="79" fillId="0" borderId="375" xfId="1623" applyFont="1" applyFill="1" applyBorder="1" applyAlignment="1">
      <alignment horizontal="left" vertical="top" wrapText="1"/>
    </xf>
    <xf numFmtId="164" fontId="79" fillId="0" borderId="376" xfId="1623" applyFont="1" applyFill="1" applyBorder="1" applyAlignment="1">
      <alignment horizontal="right" vertical="top"/>
    </xf>
    <xf numFmtId="164" fontId="79" fillId="0" borderId="377" xfId="1623" applyFont="1" applyFill="1" applyBorder="1" applyAlignment="1">
      <alignment horizontal="right" vertical="top"/>
    </xf>
    <xf numFmtId="0" fontId="78" fillId="28" borderId="378" xfId="1627" applyFont="1" applyFill="1" applyBorder="1" applyAlignment="1">
      <alignment horizontal="left" vertical="top" wrapText="1"/>
    </xf>
    <xf numFmtId="164" fontId="79" fillId="0" borderId="379" xfId="1623" applyFont="1" applyFill="1" applyBorder="1" applyAlignment="1">
      <alignment horizontal="left" vertical="top" wrapText="1"/>
    </xf>
    <xf numFmtId="164" fontId="79" fillId="0" borderId="380" xfId="1623" applyFont="1" applyFill="1" applyBorder="1" applyAlignment="1">
      <alignment horizontal="right" vertical="top"/>
    </xf>
    <xf numFmtId="164" fontId="79" fillId="0" borderId="381" xfId="1623" applyFont="1" applyFill="1" applyBorder="1" applyAlignment="1">
      <alignment horizontal="right" vertical="top"/>
    </xf>
    <xf numFmtId="0" fontId="78" fillId="28" borderId="382" xfId="1629" applyFont="1" applyFill="1" applyBorder="1" applyAlignment="1">
      <alignment horizontal="left" vertical="top" wrapText="1"/>
    </xf>
    <xf numFmtId="164" fontId="79" fillId="0" borderId="383" xfId="1623" applyFont="1" applyFill="1" applyBorder="1" applyAlignment="1">
      <alignment horizontal="left" vertical="top" wrapText="1"/>
    </xf>
    <xf numFmtId="164" fontId="79" fillId="0" borderId="384" xfId="1623" applyFont="1" applyFill="1" applyBorder="1" applyAlignment="1">
      <alignment horizontal="right" vertical="top"/>
    </xf>
    <xf numFmtId="164" fontId="79" fillId="0" borderId="385" xfId="1623" applyFont="1" applyFill="1" applyBorder="1" applyAlignment="1">
      <alignment horizontal="right" vertical="top"/>
    </xf>
    <xf numFmtId="164" fontId="79" fillId="0" borderId="379" xfId="1623" applyFont="1" applyFill="1" applyBorder="1" applyAlignment="1">
      <alignment horizontal="right" vertical="top"/>
    </xf>
    <xf numFmtId="164" fontId="79" fillId="0" borderId="380" xfId="1623" applyFont="1" applyFill="1" applyBorder="1" applyAlignment="1">
      <alignment horizontal="left" vertical="top" wrapText="1"/>
    </xf>
    <xf numFmtId="164" fontId="79" fillId="0" borderId="383" xfId="1623" applyFont="1" applyFill="1" applyBorder="1" applyAlignment="1">
      <alignment horizontal="right" vertical="top"/>
    </xf>
    <xf numFmtId="0" fontId="78" fillId="28" borderId="386" xfId="1631" applyFont="1" applyFill="1" applyBorder="1" applyAlignment="1">
      <alignment horizontal="left" vertical="top" wrapText="1"/>
    </xf>
    <xf numFmtId="164" fontId="79" fillId="0" borderId="387" xfId="1623" applyFont="1" applyFill="1" applyBorder="1" applyAlignment="1">
      <alignment horizontal="right" vertical="top"/>
    </xf>
    <xf numFmtId="164" fontId="79" fillId="0" borderId="388" xfId="1623" applyFont="1" applyFill="1" applyBorder="1" applyAlignment="1">
      <alignment horizontal="right" vertical="top"/>
    </xf>
    <xf numFmtId="164" fontId="79" fillId="0" borderId="389" xfId="1623" applyFont="1" applyFill="1" applyBorder="1" applyAlignment="1">
      <alignment horizontal="right" vertical="top"/>
    </xf>
    <xf numFmtId="0" fontId="65" fillId="11" borderId="0" xfId="1468" applyFont="1" applyFill="1" applyBorder="1" applyAlignment="1">
      <alignment vertical="top"/>
    </xf>
    <xf numFmtId="0" fontId="15" fillId="27" borderId="147" xfId="0" applyFont="1" applyFill="1" applyBorder="1" applyAlignment="1">
      <alignment horizontal="center"/>
    </xf>
    <xf numFmtId="0" fontId="15" fillId="27" borderId="148" xfId="0" applyFont="1" applyFill="1" applyBorder="1" applyAlignment="1">
      <alignment horizontal="center"/>
    </xf>
    <xf numFmtId="0" fontId="15" fillId="27" borderId="192" xfId="768" applyFont="1" applyFill="1" applyBorder="1" applyAlignment="1">
      <alignment horizontal="center"/>
    </xf>
    <xf numFmtId="0" fontId="15" fillId="27" borderId="193" xfId="768" applyFont="1" applyFill="1" applyBorder="1" applyAlignment="1">
      <alignment horizontal="center"/>
    </xf>
    <xf numFmtId="0" fontId="15" fillId="27" borderId="139" xfId="0" applyFont="1" applyFill="1" applyBorder="1" applyAlignment="1">
      <alignment horizontal="center" vertical="center"/>
    </xf>
    <xf numFmtId="0" fontId="15" fillId="27" borderId="9" xfId="0" applyFont="1" applyFill="1" applyBorder="1" applyAlignment="1">
      <alignment horizontal="center" vertical="center"/>
    </xf>
    <xf numFmtId="0" fontId="78" fillId="28" borderId="373" xfId="1633" applyFont="1" applyFill="1" applyBorder="1" applyAlignment="1">
      <alignment horizontal="left" vertical="top" wrapText="1"/>
    </xf>
    <xf numFmtId="0" fontId="78" fillId="28" borderId="374" xfId="1634" applyFont="1" applyFill="1" applyBorder="1" applyAlignment="1">
      <alignment horizontal="left" vertical="top" wrapText="1"/>
    </xf>
    <xf numFmtId="164" fontId="79" fillId="0" borderId="375" xfId="1623" applyFont="1" applyFill="1" applyBorder="1" applyAlignment="1">
      <alignment horizontal="right" vertical="top"/>
    </xf>
    <xf numFmtId="0" fontId="78" fillId="28" borderId="382" xfId="1636" applyFont="1" applyFill="1" applyBorder="1" applyAlignment="1">
      <alignment horizontal="left" vertical="top" wrapText="1"/>
    </xf>
    <xf numFmtId="0" fontId="78" fillId="28" borderId="378" xfId="1637" applyFont="1" applyFill="1" applyBorder="1" applyAlignment="1">
      <alignment horizontal="left" vertical="top" wrapText="1"/>
    </xf>
    <xf numFmtId="0" fontId="78" fillId="28" borderId="378" xfId="1639" applyFont="1" applyFill="1" applyBorder="1" applyAlignment="1">
      <alignment horizontal="left" vertical="top" wrapText="1"/>
    </xf>
    <xf numFmtId="0" fontId="15" fillId="27" borderId="147" xfId="0" applyFont="1" applyFill="1" applyBorder="1" applyAlignment="1">
      <alignment horizontal="center" vertical="center"/>
    </xf>
    <xf numFmtId="0" fontId="15" fillId="27" borderId="148" xfId="0" applyFont="1" applyFill="1" applyBorder="1" applyAlignment="1">
      <alignment horizontal="center" vertical="center"/>
    </xf>
    <xf numFmtId="0" fontId="78" fillId="28" borderId="374" xfId="1641" applyFont="1" applyFill="1" applyBorder="1" applyAlignment="1">
      <alignment horizontal="left" vertical="top" wrapText="1"/>
    </xf>
    <xf numFmtId="0" fontId="78" fillId="28" borderId="378" xfId="1643" applyFont="1" applyFill="1" applyBorder="1" applyAlignment="1">
      <alignment horizontal="left" vertical="top" wrapText="1"/>
    </xf>
    <xf numFmtId="0" fontId="78" fillId="28" borderId="382" xfId="1645" applyFont="1" applyFill="1" applyBorder="1" applyAlignment="1">
      <alignment horizontal="left" vertical="top" wrapText="1"/>
    </xf>
    <xf numFmtId="0" fontId="78" fillId="28" borderId="386" xfId="1647" applyFont="1" applyFill="1" applyBorder="1" applyAlignment="1">
      <alignment horizontal="left" vertical="top" wrapText="1"/>
    </xf>
    <xf numFmtId="164" fontId="63" fillId="0" borderId="0" xfId="0" applyNumberFormat="1" applyFont="1" applyFill="1" applyBorder="1"/>
    <xf numFmtId="0" fontId="4" fillId="27" borderId="267" xfId="0" applyFont="1" applyFill="1" applyBorder="1" applyAlignment="1">
      <alignment horizontal="center" vertical="center"/>
    </xf>
    <xf numFmtId="0" fontId="4" fillId="27" borderId="151" xfId="0" applyFont="1" applyFill="1" applyBorder="1" applyAlignment="1">
      <alignment horizontal="center" vertical="center"/>
    </xf>
    <xf numFmtId="0" fontId="4" fillId="27" borderId="140" xfId="0" applyFont="1" applyFill="1" applyBorder="1" applyAlignment="1">
      <alignment horizontal="center" vertical="center"/>
    </xf>
    <xf numFmtId="0" fontId="4" fillId="27" borderId="268" xfId="0" applyFont="1" applyFill="1" applyBorder="1" applyAlignment="1">
      <alignment horizontal="center" vertical="center"/>
    </xf>
    <xf numFmtId="0" fontId="4" fillId="27" borderId="258" xfId="0" applyFont="1" applyFill="1" applyBorder="1" applyAlignment="1">
      <alignment horizontal="center" vertical="center"/>
    </xf>
    <xf numFmtId="0" fontId="4" fillId="27" borderId="12" xfId="0" applyFont="1" applyFill="1" applyBorder="1" applyAlignment="1">
      <alignment horizontal="center" vertical="center"/>
    </xf>
    <xf numFmtId="0" fontId="4" fillId="27" borderId="26" xfId="0" applyFont="1" applyFill="1" applyBorder="1" applyAlignment="1">
      <alignment horizontal="center" vertical="center"/>
    </xf>
    <xf numFmtId="0" fontId="78" fillId="28" borderId="378" xfId="1650" applyFont="1" applyFill="1" applyBorder="1" applyAlignment="1">
      <alignment horizontal="left" vertical="top" wrapText="1"/>
    </xf>
    <xf numFmtId="0" fontId="15" fillId="27" borderId="149" xfId="0" applyFont="1" applyFill="1" applyBorder="1" applyAlignment="1">
      <alignment horizontal="center" vertical="center"/>
    </xf>
    <xf numFmtId="0" fontId="15" fillId="27" borderId="93" xfId="0" applyFont="1" applyFill="1" applyBorder="1" applyAlignment="1">
      <alignment horizontal="center" vertical="center"/>
    </xf>
    <xf numFmtId="0" fontId="15" fillId="27" borderId="48" xfId="0" applyFont="1" applyFill="1" applyBorder="1" applyAlignment="1">
      <alignment horizontal="center" vertical="center"/>
    </xf>
    <xf numFmtId="0" fontId="15" fillId="27" borderId="29" xfId="0" applyFont="1" applyFill="1" applyBorder="1" applyAlignment="1">
      <alignment horizontal="center" vertical="center"/>
    </xf>
    <xf numFmtId="0" fontId="15" fillId="27" borderId="105" xfId="0" applyFont="1" applyFill="1" applyBorder="1" applyAlignment="1">
      <alignment horizontal="center" vertical="center"/>
    </xf>
    <xf numFmtId="2" fontId="15" fillId="27" borderId="73" xfId="0" applyNumberFormat="1" applyFont="1" applyFill="1" applyBorder="1" applyAlignment="1">
      <alignment horizontal="center" vertical="center" wrapText="1"/>
    </xf>
    <xf numFmtId="0" fontId="15" fillId="27" borderId="150" xfId="0" applyFont="1" applyFill="1" applyBorder="1" applyAlignment="1">
      <alignment horizontal="center" vertical="center"/>
    </xf>
    <xf numFmtId="0" fontId="15" fillId="27" borderId="73" xfId="0" applyFont="1" applyFill="1" applyBorder="1" applyAlignment="1">
      <alignment horizontal="center" vertical="center" wrapText="1"/>
    </xf>
    <xf numFmtId="4" fontId="63" fillId="0" borderId="0" xfId="0" applyNumberFormat="1" applyFont="1" applyFill="1"/>
    <xf numFmtId="0" fontId="4" fillId="27" borderId="145" xfId="0" applyFont="1" applyFill="1" applyBorder="1" applyAlignment="1">
      <alignment horizontal="center"/>
    </xf>
    <xf numFmtId="0" fontId="4" fillId="27" borderId="22" xfId="0" applyFont="1" applyFill="1" applyBorder="1" applyAlignment="1">
      <alignment horizontal="center"/>
    </xf>
    <xf numFmtId="173" fontId="4" fillId="27" borderId="23" xfId="0" applyNumberFormat="1" applyFont="1" applyFill="1" applyBorder="1" applyAlignment="1">
      <alignment horizontal="center"/>
    </xf>
    <xf numFmtId="0" fontId="4" fillId="27" borderId="139" xfId="0" applyFont="1" applyFill="1" applyBorder="1" applyAlignment="1">
      <alignment horizontal="center"/>
    </xf>
    <xf numFmtId="0" fontId="4" fillId="27" borderId="8" xfId="0" applyFont="1" applyFill="1" applyBorder="1" applyAlignment="1">
      <alignment horizontal="center"/>
    </xf>
    <xf numFmtId="0" fontId="4" fillId="27" borderId="12" xfId="0" applyFont="1" applyFill="1" applyBorder="1" applyAlignment="1">
      <alignment horizontal="center"/>
    </xf>
    <xf numFmtId="173" fontId="4" fillId="27" borderId="26" xfId="0" applyNumberFormat="1" applyFont="1" applyFill="1" applyBorder="1" applyAlignment="1">
      <alignment horizontal="center"/>
    </xf>
    <xf numFmtId="0" fontId="4" fillId="27" borderId="9" xfId="0" applyFont="1" applyFill="1" applyBorder="1" applyAlignment="1">
      <alignment horizontal="center"/>
    </xf>
    <xf numFmtId="0" fontId="4" fillId="27" borderId="145" xfId="0" applyFont="1" applyFill="1" applyBorder="1" applyAlignment="1">
      <alignment horizontal="center" vertical="center"/>
    </xf>
    <xf numFmtId="0" fontId="4" fillId="27" borderId="8" xfId="0" applyFont="1" applyFill="1" applyBorder="1" applyAlignment="1">
      <alignment horizontal="center" vertical="center"/>
    </xf>
    <xf numFmtId="0" fontId="2" fillId="27" borderId="151" xfId="0" applyFont="1" applyFill="1" applyBorder="1" applyAlignment="1">
      <alignment horizontal="center" vertical="center"/>
    </xf>
    <xf numFmtId="0" fontId="2" fillId="27" borderId="140" xfId="0" applyFont="1" applyFill="1" applyBorder="1" applyAlignment="1">
      <alignment horizontal="center" vertical="center"/>
    </xf>
    <xf numFmtId="0" fontId="2" fillId="27" borderId="93" xfId="0" applyFont="1" applyFill="1" applyBorder="1" applyAlignment="1">
      <alignment vertical="center"/>
    </xf>
    <xf numFmtId="0" fontId="4" fillId="27" borderId="149" xfId="0" applyFont="1" applyFill="1" applyBorder="1" applyAlignment="1">
      <alignment vertical="center"/>
    </xf>
    <xf numFmtId="0" fontId="4" fillId="27" borderId="152" xfId="0" applyFont="1" applyFill="1" applyBorder="1" applyAlignment="1">
      <alignment vertical="center"/>
    </xf>
    <xf numFmtId="0" fontId="4" fillId="27" borderId="99" xfId="0" applyFont="1" applyFill="1" applyBorder="1" applyAlignment="1">
      <alignment vertical="center"/>
    </xf>
    <xf numFmtId="0" fontId="4" fillId="27" borderId="153" xfId="0" applyFont="1" applyFill="1" applyBorder="1" applyAlignment="1">
      <alignment vertical="center"/>
    </xf>
    <xf numFmtId="0" fontId="4" fillId="27" borderId="98" xfId="0" applyFont="1" applyFill="1" applyBorder="1" applyAlignment="1">
      <alignment vertical="center"/>
    </xf>
    <xf numFmtId="0" fontId="4" fillId="27" borderId="72" xfId="0" applyFont="1" applyFill="1" applyBorder="1" applyAlignment="1">
      <alignment vertical="center"/>
    </xf>
    <xf numFmtId="0" fontId="4" fillId="27" borderId="63" xfId="0" applyFont="1" applyFill="1" applyBorder="1" applyAlignment="1">
      <alignment vertical="center"/>
    </xf>
    <xf numFmtId="0" fontId="4" fillId="27" borderId="23" xfId="0" applyFont="1" applyFill="1" applyBorder="1" applyAlignment="1">
      <alignment horizontal="center" vertical="center"/>
    </xf>
    <xf numFmtId="0" fontId="4" fillId="27" borderId="51" xfId="0" applyFont="1" applyFill="1" applyBorder="1" applyAlignment="1">
      <alignment horizontal="center" vertical="center"/>
    </xf>
    <xf numFmtId="0" fontId="4" fillId="27" borderId="154" xfId="0" applyFont="1" applyFill="1" applyBorder="1" applyAlignment="1">
      <alignment vertical="center"/>
    </xf>
    <xf numFmtId="0" fontId="4" fillId="27" borderId="155" xfId="0" applyFont="1" applyFill="1" applyBorder="1" applyAlignment="1">
      <alignment vertical="center"/>
    </xf>
    <xf numFmtId="0" fontId="4" fillId="27" borderId="156" xfId="0" applyFont="1" applyFill="1" applyBorder="1" applyAlignment="1">
      <alignment vertical="center"/>
    </xf>
    <xf numFmtId="0" fontId="4" fillId="27" borderId="157" xfId="0" applyFont="1" applyFill="1" applyBorder="1" applyAlignment="1">
      <alignment vertical="center"/>
    </xf>
    <xf numFmtId="0" fontId="4" fillId="27" borderId="72" xfId="0" applyFont="1" applyFill="1" applyBorder="1" applyAlignment="1">
      <alignment horizontal="center" vertical="center" wrapText="1"/>
    </xf>
    <xf numFmtId="0" fontId="4" fillId="27" borderId="93" xfId="0" applyFont="1" applyFill="1" applyBorder="1" applyAlignment="1">
      <alignment horizontal="center" vertical="center" wrapText="1"/>
    </xf>
    <xf numFmtId="0" fontId="4" fillId="27" borderId="71" xfId="0" applyFont="1" applyFill="1" applyBorder="1" applyAlignment="1">
      <alignment horizontal="center" vertical="center" wrapText="1"/>
    </xf>
    <xf numFmtId="0" fontId="4" fillId="27" borderId="73" xfId="0" applyFont="1" applyFill="1" applyBorder="1" applyAlignment="1">
      <alignment horizontal="center" vertical="center" wrapText="1"/>
    </xf>
    <xf numFmtId="0" fontId="4" fillId="27" borderId="315" xfId="0" applyFont="1" applyFill="1" applyBorder="1" applyAlignment="1">
      <alignment horizontal="center" vertical="center"/>
    </xf>
    <xf numFmtId="0" fontId="2" fillId="27" borderId="315" xfId="0" applyFont="1" applyFill="1" applyBorder="1" applyAlignment="1">
      <alignment horizontal="center" vertical="center"/>
    </xf>
    <xf numFmtId="0" fontId="2" fillId="27" borderId="316" xfId="0" applyFont="1" applyFill="1" applyBorder="1" applyAlignment="1">
      <alignment horizontal="center" vertical="center"/>
    </xf>
    <xf numFmtId="0" fontId="4" fillId="27" borderId="317" xfId="0" applyFont="1" applyFill="1" applyBorder="1" applyAlignment="1">
      <alignment horizontal="center" vertical="center"/>
    </xf>
    <xf numFmtId="0" fontId="2" fillId="27" borderId="149" xfId="0" applyFont="1" applyFill="1" applyBorder="1" applyAlignment="1">
      <alignment vertical="center"/>
    </xf>
    <xf numFmtId="0" fontId="4" fillId="27" borderId="93" xfId="0" applyFont="1" applyFill="1" applyBorder="1" applyAlignment="1">
      <alignment vertical="center"/>
    </xf>
    <xf numFmtId="0" fontId="4" fillId="27" borderId="184" xfId="0" applyFont="1" applyFill="1" applyBorder="1" applyAlignment="1">
      <alignment horizontal="center" vertical="center"/>
    </xf>
    <xf numFmtId="0" fontId="4" fillId="27" borderId="326" xfId="0" applyFont="1" applyFill="1" applyBorder="1" applyAlignment="1">
      <alignment horizontal="center" vertical="center"/>
    </xf>
    <xf numFmtId="0" fontId="4" fillId="27" borderId="327" xfId="0" applyFont="1" applyFill="1" applyBorder="1" applyAlignment="1">
      <alignment horizontal="center" vertical="center"/>
    </xf>
    <xf numFmtId="0" fontId="4" fillId="27" borderId="328" xfId="0" applyFont="1" applyFill="1" applyBorder="1" applyAlignment="1">
      <alignment horizontal="center" vertical="center" wrapText="1"/>
    </xf>
    <xf numFmtId="0" fontId="4" fillId="27" borderId="328" xfId="0" applyFont="1" applyFill="1" applyBorder="1" applyAlignment="1">
      <alignment horizontal="center" vertical="center"/>
    </xf>
    <xf numFmtId="0" fontId="4" fillId="27" borderId="329" xfId="0" applyFont="1" applyFill="1" applyBorder="1" applyAlignment="1">
      <alignment horizontal="center" vertical="center"/>
    </xf>
    <xf numFmtId="0" fontId="4" fillId="27" borderId="330" xfId="0" applyFont="1" applyFill="1" applyBorder="1" applyAlignment="1">
      <alignment horizontal="center" vertical="center" wrapText="1"/>
    </xf>
    <xf numFmtId="0" fontId="4" fillId="27" borderId="332" xfId="0" applyFont="1" applyFill="1" applyBorder="1" applyAlignment="1">
      <alignment horizontal="center" vertical="center"/>
    </xf>
    <xf numFmtId="0" fontId="4" fillId="27" borderId="333" xfId="0" applyFont="1" applyFill="1" applyBorder="1" applyAlignment="1">
      <alignment horizontal="center" vertical="center" wrapText="1"/>
    </xf>
    <xf numFmtId="2" fontId="0" fillId="11" borderId="16" xfId="0" applyNumberFormat="1" applyFill="1" applyBorder="1" applyAlignment="1">
      <alignment vertical="center"/>
    </xf>
    <xf numFmtId="2" fontId="0" fillId="11" borderId="21" xfId="0" applyNumberFormat="1" applyFill="1" applyBorder="1" applyAlignment="1">
      <alignment vertical="center"/>
    </xf>
    <xf numFmtId="164" fontId="19" fillId="0" borderId="58" xfId="736" applyNumberFormat="1" applyFont="1" applyFill="1" applyBorder="1" applyAlignment="1">
      <alignment horizontal="center" vertical="center"/>
    </xf>
    <xf numFmtId="183" fontId="39" fillId="11" borderId="15" xfId="768" applyNumberFormat="1" applyFont="1" applyFill="1" applyBorder="1" applyAlignment="1" applyProtection="1">
      <alignment horizontal="right" vertical="center"/>
    </xf>
    <xf numFmtId="183" fontId="39" fillId="11" borderId="208" xfId="768" applyNumberFormat="1" applyFont="1" applyFill="1" applyBorder="1" applyAlignment="1" applyProtection="1">
      <alignment horizontal="right" vertical="center"/>
    </xf>
    <xf numFmtId="198" fontId="70" fillId="0" borderId="0" xfId="768" applyNumberFormat="1" applyFont="1" applyFill="1" applyBorder="1" applyAlignment="1">
      <alignment vertical="center"/>
    </xf>
    <xf numFmtId="0" fontId="65" fillId="0" borderId="0" xfId="1478" applyFont="1" applyFill="1" applyBorder="1" applyAlignment="1">
      <alignment horizontal="center" wrapText="1"/>
    </xf>
    <xf numFmtId="0" fontId="64" fillId="0" borderId="0" xfId="1478" applyFont="1" applyFill="1" applyBorder="1" applyAlignment="1">
      <alignment horizontal="center" vertical="center" wrapText="1"/>
    </xf>
    <xf numFmtId="0" fontId="65" fillId="0" borderId="0" xfId="1478" applyFont="1" applyFill="1" applyBorder="1"/>
    <xf numFmtId="0" fontId="63" fillId="0" borderId="0" xfId="1478" applyFont="1" applyFill="1" applyBorder="1"/>
    <xf numFmtId="0" fontId="65" fillId="0" borderId="0" xfId="1478" applyFont="1" applyFill="1" applyBorder="1" applyAlignment="1">
      <alignment horizontal="left" wrapText="1"/>
    </xf>
    <xf numFmtId="0" fontId="3" fillId="27" borderId="182" xfId="0" applyFont="1" applyFill="1" applyBorder="1" applyAlignment="1">
      <alignment horizontal="center" vertical="center"/>
    </xf>
    <xf numFmtId="0" fontId="3" fillId="27" borderId="77" xfId="0" applyFont="1" applyFill="1" applyBorder="1" applyAlignment="1">
      <alignment horizontal="center" vertical="center"/>
    </xf>
    <xf numFmtId="0" fontId="3" fillId="27" borderId="80" xfId="0" applyFont="1" applyFill="1" applyBorder="1" applyAlignment="1">
      <alignment horizontal="center" vertical="center"/>
    </xf>
    <xf numFmtId="0" fontId="3" fillId="27" borderId="259" xfId="0" applyFont="1" applyFill="1" applyBorder="1" applyAlignment="1">
      <alignment horizontal="center" vertical="center"/>
    </xf>
    <xf numFmtId="0" fontId="3" fillId="27" borderId="10" xfId="0" applyFont="1" applyFill="1" applyBorder="1" applyAlignment="1">
      <alignment horizontal="center" vertical="center"/>
    </xf>
    <xf numFmtId="0" fontId="3" fillId="27" borderId="11" xfId="0" applyFont="1" applyFill="1" applyBorder="1" applyAlignment="1">
      <alignment horizontal="center" vertical="center"/>
    </xf>
    <xf numFmtId="0" fontId="3" fillId="27" borderId="139" xfId="0" applyFont="1" applyFill="1" applyBorder="1" applyAlignment="1">
      <alignment horizontal="center" vertical="center" wrapText="1"/>
    </xf>
    <xf numFmtId="0" fontId="11" fillId="27" borderId="36" xfId="0" applyFont="1" applyFill="1" applyBorder="1" applyAlignment="1">
      <alignment horizontal="center" vertical="center" wrapText="1"/>
    </xf>
    <xf numFmtId="0" fontId="11" fillId="27" borderId="56" xfId="0" applyFont="1" applyFill="1" applyBorder="1" applyAlignment="1">
      <alignment horizontal="center" vertical="center" wrapText="1"/>
    </xf>
    <xf numFmtId="0" fontId="3" fillId="27" borderId="246" xfId="0" applyFont="1" applyFill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/>
    </xf>
    <xf numFmtId="0" fontId="3" fillId="27" borderId="359" xfId="0" applyFont="1" applyFill="1" applyBorder="1" applyAlignment="1">
      <alignment horizontal="center" vertical="center"/>
    </xf>
    <xf numFmtId="0" fontId="11" fillId="27" borderId="99" xfId="0" applyFont="1" applyFill="1" applyBorder="1" applyAlignment="1">
      <alignment horizontal="center" vertical="center"/>
    </xf>
    <xf numFmtId="0" fontId="11" fillId="27" borderId="66" xfId="0" applyFont="1" applyFill="1" applyBorder="1" applyAlignment="1">
      <alignment horizontal="center" vertical="center"/>
    </xf>
    <xf numFmtId="0" fontId="3" fillId="27" borderId="146" xfId="0" applyFont="1" applyFill="1" applyBorder="1" applyAlignment="1">
      <alignment horizontal="center" vertical="center"/>
    </xf>
    <xf numFmtId="0" fontId="3" fillId="27" borderId="15" xfId="0" applyFont="1" applyFill="1" applyBorder="1" applyAlignment="1">
      <alignment horizontal="center" vertical="center"/>
    </xf>
    <xf numFmtId="0" fontId="3" fillId="27" borderId="360" xfId="0" applyFont="1" applyFill="1" applyBorder="1" applyAlignment="1">
      <alignment horizontal="center" vertical="center"/>
    </xf>
    <xf numFmtId="0" fontId="3" fillId="27" borderId="358" xfId="0" applyFont="1" applyFill="1" applyBorder="1" applyAlignment="1">
      <alignment horizontal="center" vertical="center"/>
    </xf>
    <xf numFmtId="0" fontId="3" fillId="27" borderId="327" xfId="0" applyFont="1" applyFill="1" applyBorder="1" applyAlignment="1">
      <alignment horizontal="center" vertical="center"/>
    </xf>
    <xf numFmtId="0" fontId="3" fillId="27" borderId="366" xfId="0" applyFont="1" applyFill="1" applyBorder="1" applyAlignment="1">
      <alignment horizontal="center" vertical="center"/>
    </xf>
    <xf numFmtId="0" fontId="11" fillId="27" borderId="327" xfId="0" applyFont="1" applyFill="1" applyBorder="1" applyAlignment="1">
      <alignment horizontal="center" vertical="center"/>
    </xf>
    <xf numFmtId="0" fontId="3" fillId="27" borderId="99" xfId="0" applyFont="1" applyFill="1" applyBorder="1" applyAlignment="1">
      <alignment horizontal="center" vertical="center"/>
    </xf>
    <xf numFmtId="0" fontId="3" fillId="27" borderId="66" xfId="0" applyFont="1" applyFill="1" applyBorder="1" applyAlignment="1">
      <alignment horizontal="center" vertical="center"/>
    </xf>
    <xf numFmtId="0" fontId="3" fillId="27" borderId="36" xfId="0" applyFont="1" applyFill="1" applyBorder="1" applyAlignment="1">
      <alignment horizontal="center" vertical="center" wrapText="1"/>
    </xf>
    <xf numFmtId="0" fontId="3" fillId="27" borderId="56" xfId="0" applyFont="1" applyFill="1" applyBorder="1" applyAlignment="1">
      <alignment horizontal="center" vertical="center" wrapText="1"/>
    </xf>
    <xf numFmtId="0" fontId="15" fillId="11" borderId="156" xfId="0" applyFont="1" applyFill="1" applyBorder="1" applyAlignment="1">
      <alignment horizontal="center" vertical="center"/>
    </xf>
    <xf numFmtId="0" fontId="15" fillId="11" borderId="70" xfId="0" applyFont="1" applyFill="1" applyBorder="1" applyAlignment="1">
      <alignment horizontal="center" vertical="center"/>
    </xf>
    <xf numFmtId="0" fontId="3" fillId="27" borderId="145" xfId="0" applyFont="1" applyFill="1" applyBorder="1" applyAlignment="1">
      <alignment horizontal="center" vertical="center"/>
    </xf>
    <xf numFmtId="0" fontId="3" fillId="27" borderId="7" xfId="0" applyFont="1" applyFill="1" applyBorder="1" applyAlignment="1">
      <alignment horizontal="center" vertical="center"/>
    </xf>
    <xf numFmtId="0" fontId="3" fillId="27" borderId="8" xfId="0" applyFont="1" applyFill="1" applyBorder="1" applyAlignment="1">
      <alignment horizontal="center" vertical="center"/>
    </xf>
    <xf numFmtId="0" fontId="11" fillId="27" borderId="366" xfId="0" applyFont="1" applyFill="1" applyBorder="1" applyAlignment="1">
      <alignment horizontal="center" vertical="center"/>
    </xf>
    <xf numFmtId="0" fontId="11" fillId="27" borderId="9" xfId="0" applyFont="1" applyFill="1" applyBorder="1" applyAlignment="1">
      <alignment horizontal="center" vertical="center" wrapText="1"/>
    </xf>
    <xf numFmtId="0" fontId="3" fillId="27" borderId="367" xfId="0" applyFont="1" applyFill="1" applyBorder="1" applyAlignment="1">
      <alignment horizontal="center" vertical="center"/>
    </xf>
    <xf numFmtId="0" fontId="11" fillId="27" borderId="96" xfId="0" applyFont="1" applyFill="1" applyBorder="1" applyAlignment="1">
      <alignment horizontal="center" vertical="center"/>
    </xf>
    <xf numFmtId="0" fontId="11" fillId="27" borderId="368" xfId="0" applyFont="1" applyFill="1" applyBorder="1" applyAlignment="1">
      <alignment horizontal="center" vertical="center"/>
    </xf>
    <xf numFmtId="0" fontId="65" fillId="0" borderId="0" xfId="1462" applyFont="1" applyFill="1" applyBorder="1"/>
    <xf numFmtId="0" fontId="63" fillId="0" borderId="0" xfId="1462" applyFont="1" applyFill="1" applyBorder="1"/>
    <xf numFmtId="0" fontId="64" fillId="0" borderId="0" xfId="1462" applyFont="1" applyFill="1" applyBorder="1" applyAlignment="1">
      <alignment horizontal="center" vertical="center" wrapText="1"/>
    </xf>
    <xf numFmtId="0" fontId="65" fillId="0" borderId="0" xfId="1462" applyFont="1" applyFill="1" applyBorder="1" applyAlignment="1">
      <alignment horizontal="left" wrapText="1"/>
    </xf>
    <xf numFmtId="0" fontId="65" fillId="0" borderId="0" xfId="1462" applyFont="1" applyFill="1" applyBorder="1" applyAlignment="1">
      <alignment horizontal="center" wrapText="1"/>
    </xf>
    <xf numFmtId="0" fontId="12" fillId="11" borderId="0" xfId="768" applyFont="1" applyFill="1" applyAlignment="1">
      <alignment horizontal="left"/>
    </xf>
    <xf numFmtId="0" fontId="3" fillId="11" borderId="0" xfId="768" applyFont="1" applyFill="1" applyAlignment="1">
      <alignment horizontal="left"/>
    </xf>
    <xf numFmtId="0" fontId="4" fillId="11" borderId="0" xfId="768" applyFont="1" applyFill="1" applyAlignment="1">
      <alignment horizontal="left"/>
    </xf>
    <xf numFmtId="0" fontId="65" fillId="0" borderId="0" xfId="1463" applyFont="1" applyFill="1" applyBorder="1" applyAlignment="1">
      <alignment horizontal="center" wrapText="1"/>
    </xf>
    <xf numFmtId="0" fontId="15" fillId="27" borderId="196" xfId="768" applyFont="1" applyFill="1" applyBorder="1" applyAlignment="1">
      <alignment horizontal="center" vertical="center"/>
    </xf>
    <xf numFmtId="0" fontId="15" fillId="27" borderId="199" xfId="768" applyFont="1" applyFill="1" applyBorder="1" applyAlignment="1">
      <alignment horizontal="center" vertical="center"/>
    </xf>
    <xf numFmtId="0" fontId="15" fillId="27" borderId="340" xfId="768" applyFont="1" applyFill="1" applyBorder="1" applyAlignment="1">
      <alignment horizontal="center" vertical="center"/>
    </xf>
    <xf numFmtId="0" fontId="15" fillId="27" borderId="341" xfId="768" applyFont="1" applyFill="1" applyBorder="1" applyAlignment="1">
      <alignment horizontal="center" vertical="center"/>
    </xf>
    <xf numFmtId="0" fontId="15" fillId="27" borderId="337" xfId="768" applyFont="1" applyFill="1" applyBorder="1" applyAlignment="1">
      <alignment horizontal="center" vertical="center"/>
    </xf>
    <xf numFmtId="0" fontId="15" fillId="27" borderId="338" xfId="768" applyFont="1" applyFill="1" applyBorder="1" applyAlignment="1">
      <alignment horizontal="center" vertical="center"/>
    </xf>
    <xf numFmtId="0" fontId="15" fillId="27" borderId="198" xfId="768" applyFont="1" applyFill="1" applyBorder="1" applyAlignment="1">
      <alignment horizontal="center" vertical="center"/>
    </xf>
    <xf numFmtId="0" fontId="15" fillId="27" borderId="339" xfId="768" applyFont="1" applyFill="1" applyBorder="1" applyAlignment="1">
      <alignment horizontal="center" vertical="center"/>
    </xf>
    <xf numFmtId="0" fontId="64" fillId="0" borderId="0" xfId="1463" applyFont="1" applyFill="1" applyBorder="1" applyAlignment="1">
      <alignment horizontal="center" vertical="center" wrapText="1"/>
    </xf>
    <xf numFmtId="0" fontId="65" fillId="0" borderId="0" xfId="1463" applyFont="1" applyFill="1" applyBorder="1"/>
    <xf numFmtId="0" fontId="63" fillId="0" borderId="0" xfId="1463" applyFont="1" applyFill="1" applyBorder="1"/>
    <xf numFmtId="0" fontId="15" fillId="27" borderId="334" xfId="768" applyNumberFormat="1" applyFont="1" applyFill="1" applyBorder="1" applyAlignment="1" applyProtection="1">
      <alignment horizontal="center" vertical="center"/>
      <protection locked="0"/>
    </xf>
    <xf numFmtId="0" fontId="15" fillId="27" borderId="335" xfId="768" applyNumberFormat="1" applyFont="1" applyFill="1" applyBorder="1" applyAlignment="1" applyProtection="1">
      <alignment horizontal="center" vertical="center"/>
      <protection locked="0"/>
    </xf>
    <xf numFmtId="0" fontId="15" fillId="27" borderId="336" xfId="768" applyNumberFormat="1" applyFont="1" applyFill="1" applyBorder="1" applyAlignment="1" applyProtection="1">
      <alignment horizontal="center" vertical="center"/>
      <protection locked="0"/>
    </xf>
    <xf numFmtId="0" fontId="65" fillId="0" borderId="0" xfId="1463" applyFont="1" applyFill="1" applyBorder="1" applyAlignment="1">
      <alignment horizontal="left" vertical="top" wrapText="1"/>
    </xf>
    <xf numFmtId="0" fontId="65" fillId="0" borderId="0" xfId="1463" applyFont="1" applyFill="1" applyBorder="1" applyAlignment="1">
      <alignment horizontal="left" wrapText="1"/>
    </xf>
    <xf numFmtId="0" fontId="64" fillId="11" borderId="0" xfId="1464" applyFont="1" applyFill="1" applyBorder="1" applyAlignment="1">
      <alignment horizontal="center" vertical="center" wrapText="1"/>
    </xf>
    <xf numFmtId="0" fontId="65" fillId="11" borderId="0" xfId="1464" applyFont="1" applyFill="1" applyBorder="1"/>
    <xf numFmtId="0" fontId="63" fillId="11" borderId="0" xfId="1464" applyFont="1" applyFill="1" applyBorder="1"/>
    <xf numFmtId="0" fontId="4" fillId="11" borderId="10" xfId="0" applyFont="1" applyFill="1" applyBorder="1" applyAlignment="1">
      <alignment horizontal="center" vertical="center" wrapText="1"/>
    </xf>
    <xf numFmtId="0" fontId="4" fillId="11" borderId="53" xfId="0" applyFont="1" applyFill="1" applyBorder="1" applyAlignment="1">
      <alignment horizontal="center" vertical="center" wrapText="1"/>
    </xf>
    <xf numFmtId="172" fontId="15" fillId="11" borderId="89" xfId="732" applyNumberFormat="1" applyFont="1" applyFill="1" applyBorder="1" applyAlignment="1">
      <alignment horizontal="center" vertical="center"/>
    </xf>
    <xf numFmtId="172" fontId="15" fillId="11" borderId="9" xfId="732" applyNumberFormat="1" applyFont="1" applyFill="1" applyBorder="1" applyAlignment="1">
      <alignment horizontal="center" vertical="center"/>
    </xf>
    <xf numFmtId="0" fontId="20" fillId="27" borderId="182" xfId="0" applyFont="1" applyFill="1" applyBorder="1" applyAlignment="1">
      <alignment horizontal="center" vertical="top" wrapText="1"/>
    </xf>
    <xf numFmtId="0" fontId="20" fillId="27" borderId="193" xfId="0" applyFont="1" applyFill="1" applyBorder="1" applyAlignment="1">
      <alignment horizontal="center" vertical="top" wrapText="1"/>
    </xf>
    <xf numFmtId="0" fontId="65" fillId="11" borderId="0" xfId="1464" applyFont="1" applyFill="1" applyBorder="1" applyAlignment="1">
      <alignment horizontal="left" wrapText="1"/>
    </xf>
    <xf numFmtId="0" fontId="65" fillId="11" borderId="0" xfId="1464" applyFont="1" applyFill="1" applyBorder="1" applyAlignment="1">
      <alignment horizontal="center" wrapText="1"/>
    </xf>
    <xf numFmtId="0" fontId="78" fillId="28" borderId="373" xfId="1624" applyFont="1" applyFill="1" applyBorder="1" applyAlignment="1">
      <alignment horizontal="left" vertical="top" wrapText="1"/>
    </xf>
    <xf numFmtId="0" fontId="78" fillId="28" borderId="0" xfId="1624" applyFont="1" applyFill="1" applyBorder="1" applyAlignment="1">
      <alignment horizontal="left" vertical="top" wrapText="1"/>
    </xf>
    <xf numFmtId="0" fontId="78" fillId="28" borderId="391" xfId="1624" applyFont="1" applyFill="1" applyBorder="1" applyAlignment="1">
      <alignment horizontal="left" vertical="top" wrapText="1"/>
    </xf>
    <xf numFmtId="0" fontId="78" fillId="28" borderId="382" xfId="1628" applyFont="1" applyFill="1" applyBorder="1" applyAlignment="1">
      <alignment horizontal="left" vertical="top" wrapText="1"/>
    </xf>
    <xf numFmtId="0" fontId="78" fillId="28" borderId="0" xfId="1628" applyFont="1" applyFill="1" applyBorder="1" applyAlignment="1">
      <alignment horizontal="left" vertical="top" wrapText="1"/>
    </xf>
    <xf numFmtId="0" fontId="78" fillId="28" borderId="391" xfId="1628" applyFont="1" applyFill="1" applyBorder="1" applyAlignment="1">
      <alignment horizontal="left" vertical="top" wrapText="1"/>
    </xf>
    <xf numFmtId="0" fontId="78" fillId="28" borderId="390" xfId="1628" applyFont="1" applyFill="1" applyBorder="1" applyAlignment="1">
      <alignment horizontal="left" vertical="top" wrapText="1"/>
    </xf>
    <xf numFmtId="0" fontId="12" fillId="11" borderId="0" xfId="768" applyFont="1" applyFill="1" applyBorder="1" applyAlignment="1">
      <alignment horizontal="left"/>
    </xf>
    <xf numFmtId="0" fontId="15" fillId="27" borderId="259" xfId="768" applyFont="1" applyFill="1" applyBorder="1" applyAlignment="1">
      <alignment horizontal="center" vertical="center"/>
    </xf>
    <xf numFmtId="0" fontId="15" fillId="27" borderId="53" xfId="768" applyFont="1" applyFill="1" applyBorder="1" applyAlignment="1">
      <alignment horizontal="center" vertical="center"/>
    </xf>
    <xf numFmtId="0" fontId="15" fillId="27" borderId="182" xfId="768" applyFont="1" applyFill="1" applyBorder="1" applyAlignment="1">
      <alignment horizontal="center" vertical="center"/>
    </xf>
    <xf numFmtId="0" fontId="15" fillId="27" borderId="193" xfId="768" applyFont="1" applyFill="1" applyBorder="1" applyAlignment="1">
      <alignment horizontal="center" vertical="center"/>
    </xf>
    <xf numFmtId="0" fontId="15" fillId="27" borderId="334" xfId="768" applyFont="1" applyFill="1" applyBorder="1" applyAlignment="1">
      <alignment horizontal="center"/>
    </xf>
    <xf numFmtId="0" fontId="15" fillId="27" borderId="342" xfId="768" applyFont="1" applyFill="1" applyBorder="1" applyAlignment="1">
      <alignment horizontal="center"/>
    </xf>
    <xf numFmtId="0" fontId="15" fillId="27" borderId="139" xfId="768" applyFont="1" applyFill="1" applyBorder="1" applyAlignment="1">
      <alignment horizontal="center" vertical="center"/>
    </xf>
    <xf numFmtId="0" fontId="15" fillId="27" borderId="9" xfId="768" applyFont="1" applyFill="1" applyBorder="1" applyAlignment="1">
      <alignment horizontal="center" vertical="center"/>
    </xf>
    <xf numFmtId="0" fontId="15" fillId="11" borderId="72" xfId="768" applyFont="1" applyFill="1" applyBorder="1" applyAlignment="1">
      <alignment horizontal="center"/>
    </xf>
    <xf numFmtId="0" fontId="15" fillId="11" borderId="63" xfId="768" applyFont="1" applyFill="1" applyBorder="1" applyAlignment="1">
      <alignment horizontal="center"/>
    </xf>
    <xf numFmtId="0" fontId="3" fillId="11" borderId="0" xfId="768" applyFont="1" applyFill="1" applyBorder="1" applyAlignment="1">
      <alignment horizontal="left"/>
    </xf>
    <xf numFmtId="0" fontId="15" fillId="27" borderId="335" xfId="768" applyFont="1" applyFill="1" applyBorder="1" applyAlignment="1">
      <alignment horizontal="center"/>
    </xf>
    <xf numFmtId="0" fontId="64" fillId="11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/>
    <xf numFmtId="0" fontId="63" fillId="11" borderId="0" xfId="0" applyFont="1" applyFill="1" applyBorder="1" applyAlignment="1"/>
    <xf numFmtId="0" fontId="65" fillId="11" borderId="0" xfId="0" applyFont="1" applyFill="1" applyBorder="1" applyAlignment="1">
      <alignment horizontal="left"/>
    </xf>
    <xf numFmtId="0" fontId="65" fillId="11" borderId="0" xfId="0" applyFont="1" applyFill="1" applyBorder="1" applyAlignment="1">
      <alignment horizontal="center"/>
    </xf>
    <xf numFmtId="0" fontId="15" fillId="27" borderId="22" xfId="0" applyFont="1" applyFill="1" applyBorder="1" applyAlignment="1">
      <alignment horizontal="center" vertical="center"/>
    </xf>
    <xf numFmtId="0" fontId="15" fillId="27" borderId="12" xfId="0" applyFont="1" applyFill="1" applyBorder="1" applyAlignment="1">
      <alignment horizontal="center" vertical="center"/>
    </xf>
    <xf numFmtId="0" fontId="15" fillId="27" borderId="340" xfId="0" applyFont="1" applyFill="1" applyBorder="1" applyAlignment="1">
      <alignment horizontal="left" vertical="center"/>
    </xf>
    <xf numFmtId="0" fontId="15" fillId="27" borderId="341" xfId="0" applyFont="1" applyFill="1" applyBorder="1" applyAlignment="1">
      <alignment horizontal="left" vertical="center"/>
    </xf>
    <xf numFmtId="0" fontId="15" fillId="27" borderId="313" xfId="0" applyFont="1" applyFill="1" applyBorder="1" applyAlignment="1">
      <alignment horizontal="center" vertical="center"/>
    </xf>
    <xf numFmtId="0" fontId="15" fillId="27" borderId="52" xfId="0" applyFont="1" applyFill="1" applyBorder="1" applyAlignment="1">
      <alignment horizontal="center" vertical="center"/>
    </xf>
    <xf numFmtId="0" fontId="15" fillId="27" borderId="259" xfId="0" applyFont="1" applyFill="1" applyBorder="1" applyAlignment="1">
      <alignment horizontal="center" vertical="center"/>
    </xf>
    <xf numFmtId="0" fontId="15" fillId="27" borderId="53" xfId="0" applyFont="1" applyFill="1" applyBorder="1" applyAlignment="1">
      <alignment horizontal="center" vertical="center"/>
    </xf>
    <xf numFmtId="0" fontId="15" fillId="27" borderId="182" xfId="0" applyFont="1" applyFill="1" applyBorder="1" applyAlignment="1">
      <alignment horizontal="left" vertical="center"/>
    </xf>
    <xf numFmtId="0" fontId="15" fillId="27" borderId="193" xfId="0" applyFont="1" applyFill="1" applyBorder="1" applyAlignment="1">
      <alignment horizontal="left" vertical="center"/>
    </xf>
    <xf numFmtId="0" fontId="64" fillId="11" borderId="0" xfId="1468" applyFont="1" applyFill="1" applyBorder="1" applyAlignment="1">
      <alignment horizontal="center" vertical="center"/>
    </xf>
    <xf numFmtId="0" fontId="65" fillId="11" borderId="0" xfId="1468" applyFont="1" applyFill="1" applyBorder="1" applyAlignment="1"/>
    <xf numFmtId="0" fontId="63" fillId="11" borderId="0" xfId="1468" applyFont="1" applyFill="1" applyBorder="1" applyAlignment="1"/>
    <xf numFmtId="0" fontId="65" fillId="11" borderId="0" xfId="1468" applyFont="1" applyFill="1" applyBorder="1" applyAlignment="1">
      <alignment horizontal="left"/>
    </xf>
    <xf numFmtId="172" fontId="65" fillId="11" borderId="0" xfId="1468" applyNumberFormat="1" applyFont="1" applyFill="1" applyBorder="1" applyAlignment="1">
      <alignment horizontal="center"/>
    </xf>
    <xf numFmtId="0" fontId="15" fillId="11" borderId="7" xfId="0" applyFont="1" applyFill="1" applyBorder="1" applyAlignment="1">
      <alignment horizontal="center" vertical="center"/>
    </xf>
    <xf numFmtId="0" fontId="15" fillId="11" borderId="122" xfId="0" applyFont="1" applyFill="1" applyBorder="1" applyAlignment="1">
      <alignment horizontal="center" vertical="center"/>
    </xf>
    <xf numFmtId="0" fontId="15" fillId="11" borderId="170" xfId="0" applyFont="1" applyFill="1" applyBorder="1" applyAlignment="1">
      <alignment horizontal="center" vertical="center"/>
    </xf>
    <xf numFmtId="0" fontId="15" fillId="11" borderId="171" xfId="0" applyFont="1" applyFill="1" applyBorder="1" applyAlignment="1">
      <alignment horizontal="center" vertical="center"/>
    </xf>
    <xf numFmtId="0" fontId="15" fillId="11" borderId="343" xfId="0" applyFont="1" applyFill="1" applyBorder="1" applyAlignment="1">
      <alignment horizontal="center" vertical="center"/>
    </xf>
    <xf numFmtId="0" fontId="15" fillId="11" borderId="140" xfId="0" applyFont="1" applyFill="1" applyBorder="1" applyAlignment="1">
      <alignment horizontal="center" vertical="center"/>
    </xf>
    <xf numFmtId="0" fontId="15" fillId="11" borderId="69" xfId="0" applyFont="1" applyFill="1" applyBorder="1" applyAlignment="1">
      <alignment horizontal="center" vertical="center"/>
    </xf>
    <xf numFmtId="0" fontId="15" fillId="11" borderId="41" xfId="0" applyFont="1" applyFill="1" applyBorder="1" applyAlignment="1">
      <alignment horizontal="center" vertical="center"/>
    </xf>
    <xf numFmtId="0" fontId="15" fillId="11" borderId="153" xfId="0" applyFont="1" applyFill="1" applyBorder="1" applyAlignment="1">
      <alignment horizontal="center" vertical="center"/>
    </xf>
    <xf numFmtId="0" fontId="15" fillId="11" borderId="258" xfId="0" applyFont="1" applyFill="1" applyBorder="1" applyAlignment="1">
      <alignment horizontal="center" vertical="center"/>
    </xf>
    <xf numFmtId="0" fontId="15" fillId="27" borderId="145" xfId="0" applyFont="1" applyFill="1" applyBorder="1" applyAlignment="1">
      <alignment horizontal="center" vertical="center"/>
    </xf>
    <xf numFmtId="0" fontId="15" fillId="27" borderId="8" xfId="0" applyFont="1" applyFill="1" applyBorder="1" applyAlignment="1">
      <alignment horizontal="center" vertical="center"/>
    </xf>
    <xf numFmtId="0" fontId="15" fillId="27" borderId="22" xfId="0" applyFont="1" applyFill="1" applyBorder="1" applyAlignment="1">
      <alignment horizontal="left" vertical="center"/>
    </xf>
    <xf numFmtId="0" fontId="15" fillId="27" borderId="12" xfId="0" applyFont="1" applyFill="1" applyBorder="1" applyAlignment="1">
      <alignment horizontal="left" vertical="center"/>
    </xf>
    <xf numFmtId="0" fontId="15" fillId="27" borderId="22" xfId="0" applyFont="1" applyFill="1" applyBorder="1" applyAlignment="1">
      <alignment horizontal="left" vertical="center" wrapText="1"/>
    </xf>
    <xf numFmtId="0" fontId="15" fillId="27" borderId="12" xfId="0" applyFont="1" applyFill="1" applyBorder="1" applyAlignment="1">
      <alignment horizontal="left" vertical="center" wrapText="1"/>
    </xf>
    <xf numFmtId="0" fontId="15" fillId="27" borderId="313" xfId="0" applyFont="1" applyFill="1" applyBorder="1" applyAlignment="1">
      <alignment horizontal="center" vertical="center" wrapText="1"/>
    </xf>
    <xf numFmtId="0" fontId="15" fillId="27" borderId="52" xfId="0" applyFont="1" applyFill="1" applyBorder="1" applyAlignment="1">
      <alignment horizontal="center" vertical="center" wrapText="1"/>
    </xf>
    <xf numFmtId="0" fontId="15" fillId="27" borderId="146" xfId="0" applyFont="1" applyFill="1" applyBorder="1" applyAlignment="1">
      <alignment horizontal="center" vertical="center"/>
    </xf>
    <xf numFmtId="0" fontId="15" fillId="27" borderId="13" xfId="0" applyFont="1" applyFill="1" applyBorder="1" applyAlignment="1">
      <alignment horizontal="center" vertical="center"/>
    </xf>
    <xf numFmtId="0" fontId="15" fillId="27" borderId="25" xfId="0" applyFont="1" applyFill="1" applyBorder="1" applyAlignment="1">
      <alignment horizontal="center" vertical="center"/>
    </xf>
    <xf numFmtId="0" fontId="15" fillId="27" borderId="28" xfId="0" applyFont="1" applyFill="1" applyBorder="1" applyAlignment="1">
      <alignment horizontal="center" vertical="center"/>
    </xf>
    <xf numFmtId="0" fontId="15" fillId="27" borderId="182" xfId="0" applyFont="1" applyFill="1" applyBorder="1" applyAlignment="1">
      <alignment horizontal="center" vertical="center"/>
    </xf>
    <xf numFmtId="0" fontId="15" fillId="27" borderId="193" xfId="0" applyFont="1" applyFill="1" applyBorder="1" applyAlignment="1">
      <alignment horizontal="center" vertical="center"/>
    </xf>
    <xf numFmtId="0" fontId="15" fillId="11" borderId="174" xfId="0" applyFont="1" applyFill="1" applyBorder="1" applyAlignment="1">
      <alignment horizontal="center" vertical="center"/>
    </xf>
    <xf numFmtId="0" fontId="15" fillId="11" borderId="392" xfId="0" applyFont="1" applyFill="1" applyBorder="1" applyAlignment="1">
      <alignment horizontal="center" vertical="center"/>
    </xf>
    <xf numFmtId="0" fontId="78" fillId="28" borderId="382" xfId="1636" applyFont="1" applyFill="1" applyBorder="1" applyAlignment="1">
      <alignment horizontal="left" vertical="top" wrapText="1"/>
    </xf>
    <xf numFmtId="0" fontId="78" fillId="28" borderId="378" xfId="1639" applyFont="1" applyFill="1" applyBorder="1" applyAlignment="1">
      <alignment horizontal="left" vertical="top" wrapText="1"/>
    </xf>
    <xf numFmtId="0" fontId="65" fillId="0" borderId="0" xfId="1469" applyFont="1" applyFill="1" applyBorder="1" applyAlignment="1">
      <alignment horizontal="left" wrapText="1"/>
    </xf>
    <xf numFmtId="0" fontId="78" fillId="28" borderId="373" xfId="1632" applyFont="1" applyFill="1" applyBorder="1" applyAlignment="1">
      <alignment horizontal="left" vertical="top" wrapText="1"/>
    </xf>
    <xf numFmtId="0" fontId="78" fillId="28" borderId="378" xfId="1635" applyFont="1" applyFill="1" applyBorder="1" applyAlignment="1">
      <alignment horizontal="left" vertical="top" wrapText="1"/>
    </xf>
    <xf numFmtId="0" fontId="78" fillId="28" borderId="382" xfId="1638" applyFont="1" applyFill="1" applyBorder="1" applyAlignment="1">
      <alignment horizontal="left" vertical="top" wrapText="1"/>
    </xf>
    <xf numFmtId="0" fontId="26" fillId="11" borderId="0" xfId="0" applyFont="1" applyFill="1" applyAlignment="1">
      <alignment horizontal="left"/>
    </xf>
    <xf numFmtId="0" fontId="15" fillId="11" borderId="313" xfId="0" applyFont="1" applyFill="1" applyBorder="1" applyAlignment="1">
      <alignment horizontal="center" vertical="center"/>
    </xf>
    <xf numFmtId="0" fontId="15" fillId="11" borderId="52" xfId="0" applyFont="1" applyFill="1" applyBorder="1" applyAlignment="1">
      <alignment horizontal="center" vertical="center"/>
    </xf>
    <xf numFmtId="0" fontId="4" fillId="11" borderId="51" xfId="0" applyFont="1" applyFill="1" applyBorder="1" applyAlignment="1">
      <alignment horizontal="left" vertical="center" wrapText="1"/>
    </xf>
    <xf numFmtId="0" fontId="4" fillId="11" borderId="6" xfId="0" applyFont="1" applyFill="1" applyBorder="1" applyAlignment="1">
      <alignment horizontal="left" vertical="center" wrapText="1"/>
    </xf>
    <xf numFmtId="0" fontId="26" fillId="11" borderId="0" xfId="0" applyFont="1" applyFill="1" applyBorder="1" applyAlignment="1">
      <alignment horizontal="left"/>
    </xf>
    <xf numFmtId="0" fontId="64" fillId="0" borderId="0" xfId="1470" applyFont="1" applyFill="1" applyBorder="1" applyAlignment="1">
      <alignment horizontal="center" vertical="center" wrapText="1"/>
    </xf>
    <xf numFmtId="0" fontId="65" fillId="0" borderId="0" xfId="1470" applyFont="1" applyFill="1" applyBorder="1"/>
    <xf numFmtId="0" fontId="63" fillId="0" borderId="0" xfId="1470" applyFont="1" applyFill="1" applyBorder="1"/>
    <xf numFmtId="0" fontId="65" fillId="0" borderId="0" xfId="1470" applyFont="1" applyFill="1" applyBorder="1" applyAlignment="1">
      <alignment horizontal="left" wrapText="1"/>
    </xf>
    <xf numFmtId="172" fontId="65" fillId="0" borderId="0" xfId="1470" applyNumberFormat="1" applyFont="1" applyFill="1" applyBorder="1" applyAlignment="1">
      <alignment horizontal="center" wrapText="1"/>
    </xf>
    <xf numFmtId="0" fontId="78" fillId="28" borderId="382" xfId="1644" applyFont="1" applyFill="1" applyBorder="1" applyAlignment="1">
      <alignment horizontal="left" vertical="top" wrapText="1"/>
    </xf>
    <xf numFmtId="0" fontId="78" fillId="28" borderId="378" xfId="1642" applyFont="1" applyFill="1" applyBorder="1" applyAlignment="1">
      <alignment horizontal="left" vertical="top" wrapText="1"/>
    </xf>
    <xf numFmtId="0" fontId="78" fillId="28" borderId="373" xfId="1640" applyFont="1" applyFill="1" applyBorder="1" applyAlignment="1">
      <alignment horizontal="left" vertical="top" wrapText="1"/>
    </xf>
    <xf numFmtId="0" fontId="78" fillId="28" borderId="386" xfId="1646" applyFont="1" applyFill="1" applyBorder="1" applyAlignment="1">
      <alignment horizontal="left" vertical="top" wrapText="1"/>
    </xf>
    <xf numFmtId="0" fontId="4" fillId="11" borderId="0" xfId="0" applyFont="1" applyFill="1" applyBorder="1" applyAlignment="1">
      <alignment horizontal="center" vertical="center"/>
    </xf>
    <xf numFmtId="0" fontId="4" fillId="11" borderId="156" xfId="0" applyFont="1" applyFill="1" applyBorder="1" applyAlignment="1">
      <alignment horizontal="center" vertical="center"/>
    </xf>
    <xf numFmtId="0" fontId="4" fillId="11" borderId="98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left" vertical="center"/>
    </xf>
    <xf numFmtId="0" fontId="4" fillId="27" borderId="340" xfId="0" applyFont="1" applyFill="1" applyBorder="1" applyAlignment="1">
      <alignment horizontal="center" vertical="center"/>
    </xf>
    <xf numFmtId="0" fontId="4" fillId="27" borderId="344" xfId="0" applyFont="1" applyFill="1" applyBorder="1" applyAlignment="1">
      <alignment horizontal="center" vertical="center"/>
    </xf>
    <xf numFmtId="0" fontId="4" fillId="27" borderId="341" xfId="0" applyFont="1" applyFill="1" applyBorder="1" applyAlignment="1">
      <alignment horizontal="center" vertical="center"/>
    </xf>
    <xf numFmtId="0" fontId="4" fillId="27" borderId="335" xfId="0" applyFont="1" applyFill="1" applyBorder="1" applyAlignment="1">
      <alignment horizontal="center" vertical="center"/>
    </xf>
    <xf numFmtId="0" fontId="2" fillId="27" borderId="335" xfId="0" applyFont="1" applyFill="1" applyBorder="1" applyAlignment="1">
      <alignment horizontal="center" vertical="center"/>
    </xf>
    <xf numFmtId="0" fontId="4" fillId="27" borderId="139" xfId="0" applyFont="1" applyFill="1" applyBorder="1" applyAlignment="1">
      <alignment horizontal="center" vertical="center" wrapText="1"/>
    </xf>
    <xf numFmtId="0" fontId="2" fillId="27" borderId="36" xfId="0" applyFont="1" applyFill="1" applyBorder="1" applyAlignment="1">
      <alignment horizontal="center" vertical="center" wrapText="1"/>
    </xf>
    <xf numFmtId="0" fontId="2" fillId="27" borderId="9" xfId="0" applyFont="1" applyFill="1" applyBorder="1" applyAlignment="1">
      <alignment horizontal="center" vertical="center" wrapText="1"/>
    </xf>
    <xf numFmtId="0" fontId="4" fillId="27" borderId="59" xfId="0" applyFont="1" applyFill="1" applyBorder="1" applyAlignment="1">
      <alignment horizontal="center" vertical="center"/>
    </xf>
    <xf numFmtId="0" fontId="2" fillId="27" borderId="59" xfId="0" applyFont="1" applyFill="1" applyBorder="1" applyAlignment="1">
      <alignment horizontal="center" vertical="center"/>
    </xf>
    <xf numFmtId="0" fontId="2" fillId="27" borderId="222" xfId="0" applyFont="1" applyFill="1" applyBorder="1" applyAlignment="1">
      <alignment horizontal="center" vertical="center"/>
    </xf>
    <xf numFmtId="0" fontId="4" fillId="27" borderId="345" xfId="0" applyFont="1" applyFill="1" applyBorder="1" applyAlignment="1">
      <alignment horizontal="center" vertical="center"/>
    </xf>
    <xf numFmtId="0" fontId="4" fillId="27" borderId="314" xfId="0" applyFont="1" applyFill="1" applyBorder="1" applyAlignment="1">
      <alignment horizontal="center" vertical="center"/>
    </xf>
    <xf numFmtId="0" fontId="4" fillId="27" borderId="343" xfId="0" applyFont="1" applyFill="1" applyBorder="1" applyAlignment="1">
      <alignment horizontal="center" vertical="center"/>
    </xf>
    <xf numFmtId="0" fontId="4" fillId="27" borderId="22" xfId="0" applyFont="1" applyFill="1" applyBorder="1" applyAlignment="1">
      <alignment horizontal="center" vertical="center"/>
    </xf>
    <xf numFmtId="0" fontId="4" fillId="27" borderId="6" xfId="0" applyFont="1" applyFill="1" applyBorder="1" applyAlignment="1">
      <alignment horizontal="center" vertical="center"/>
    </xf>
    <xf numFmtId="0" fontId="4" fillId="27" borderId="12" xfId="0" applyFont="1" applyFill="1" applyBorder="1" applyAlignment="1">
      <alignment horizontal="center" vertical="center"/>
    </xf>
    <xf numFmtId="0" fontId="4" fillId="27" borderId="334" xfId="0" applyFont="1" applyFill="1" applyBorder="1" applyAlignment="1">
      <alignment horizontal="center" vertical="center"/>
    </xf>
    <xf numFmtId="0" fontId="2" fillId="27" borderId="342" xfId="0" applyFont="1" applyFill="1" applyBorder="1" applyAlignment="1">
      <alignment horizontal="center" vertical="center"/>
    </xf>
    <xf numFmtId="0" fontId="4" fillId="27" borderId="246" xfId="0" applyFont="1" applyFill="1" applyBorder="1" applyAlignment="1">
      <alignment horizontal="center" vertical="center"/>
    </xf>
    <xf numFmtId="0" fontId="2" fillId="27" borderId="0" xfId="0" applyFont="1" applyFill="1" applyBorder="1" applyAlignment="1">
      <alignment horizontal="center" vertical="center"/>
    </xf>
    <xf numFmtId="0" fontId="4" fillId="27" borderId="221" xfId="0" applyFont="1" applyFill="1" applyBorder="1" applyAlignment="1">
      <alignment horizontal="center" vertical="center"/>
    </xf>
    <xf numFmtId="0" fontId="4" fillId="27" borderId="25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" fillId="27" borderId="53" xfId="0" applyFont="1" applyFill="1" applyBorder="1" applyAlignment="1">
      <alignment horizontal="center" vertical="center"/>
    </xf>
    <xf numFmtId="0" fontId="4" fillId="27" borderId="146" xfId="0" applyFont="1" applyFill="1" applyBorder="1" applyAlignment="1">
      <alignment horizontal="center" vertical="center"/>
    </xf>
    <xf numFmtId="0" fontId="4" fillId="27" borderId="15" xfId="0" applyFont="1" applyFill="1" applyBorder="1" applyAlignment="1">
      <alignment horizontal="center" vertical="center"/>
    </xf>
    <xf numFmtId="0" fontId="4" fillId="27" borderId="13" xfId="0" applyFont="1" applyFill="1" applyBorder="1" applyAlignment="1">
      <alignment horizontal="center" vertical="center"/>
    </xf>
    <xf numFmtId="0" fontId="4" fillId="11" borderId="55" xfId="0" applyFont="1" applyFill="1" applyBorder="1" applyAlignment="1">
      <alignment horizontal="center" vertical="center"/>
    </xf>
    <xf numFmtId="0" fontId="4" fillId="11" borderId="346" xfId="0" applyFont="1" applyFill="1" applyBorder="1" applyAlignment="1">
      <alignment horizontal="center" vertical="center"/>
    </xf>
    <xf numFmtId="0" fontId="4" fillId="11" borderId="7" xfId="0" applyFont="1" applyFill="1" applyBorder="1" applyAlignment="1">
      <alignment horizontal="center" vertical="center"/>
    </xf>
    <xf numFmtId="0" fontId="4" fillId="11" borderId="122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4" fillId="11" borderId="52" xfId="0" applyFont="1" applyFill="1" applyBorder="1" applyAlignment="1">
      <alignment horizontal="center" vertical="center"/>
    </xf>
    <xf numFmtId="0" fontId="4" fillId="11" borderId="72" xfId="0" applyFont="1" applyFill="1" applyBorder="1" applyAlignment="1">
      <alignment horizontal="center" vertical="center"/>
    </xf>
    <xf numFmtId="0" fontId="4" fillId="11" borderId="63" xfId="0" applyFont="1" applyFill="1" applyBorder="1" applyAlignment="1">
      <alignment horizontal="center" vertical="center"/>
    </xf>
    <xf numFmtId="0" fontId="6" fillId="11" borderId="51" xfId="0" applyFont="1" applyFill="1" applyBorder="1" applyAlignment="1">
      <alignment horizontal="left" vertical="top" wrapText="1"/>
    </xf>
    <xf numFmtId="0" fontId="6" fillId="11" borderId="6" xfId="0" applyFont="1" applyFill="1" applyBorder="1" applyAlignment="1">
      <alignment horizontal="left" vertical="top" wrapText="1"/>
    </xf>
    <xf numFmtId="0" fontId="6" fillId="11" borderId="49" xfId="0" applyFont="1" applyFill="1" applyBorder="1" applyAlignment="1">
      <alignment horizontal="left" vertical="top" wrapText="1"/>
    </xf>
    <xf numFmtId="1" fontId="6" fillId="0" borderId="51" xfId="0" applyNumberFormat="1" applyFont="1" applyBorder="1" applyAlignment="1">
      <alignment horizontal="left" vertical="top" wrapText="1"/>
    </xf>
    <xf numFmtId="1" fontId="6" fillId="0" borderId="6" xfId="0" applyNumberFormat="1" applyFont="1" applyBorder="1" applyAlignment="1">
      <alignment horizontal="left" vertical="top" wrapText="1"/>
    </xf>
    <xf numFmtId="1" fontId="6" fillId="0" borderId="49" xfId="0" applyNumberFormat="1" applyFont="1" applyBorder="1" applyAlignment="1">
      <alignment horizontal="left" vertical="top" wrapText="1"/>
    </xf>
    <xf numFmtId="0" fontId="15" fillId="26" borderId="145" xfId="0" applyFont="1" applyFill="1" applyBorder="1" applyAlignment="1">
      <alignment horizontal="center" vertical="center"/>
    </xf>
    <xf numFmtId="0" fontId="15" fillId="26" borderId="313" xfId="0" applyFont="1" applyFill="1" applyBorder="1" applyAlignment="1">
      <alignment horizontal="center" vertical="center"/>
    </xf>
    <xf numFmtId="0" fontId="15" fillId="26" borderId="7" xfId="0" applyFont="1" applyFill="1" applyBorder="1" applyAlignment="1">
      <alignment horizontal="center" vertical="center"/>
    </xf>
    <xf numFmtId="0" fontId="15" fillId="26" borderId="122" xfId="0" applyFont="1" applyFill="1" applyBorder="1" applyAlignment="1">
      <alignment horizontal="center" vertical="center"/>
    </xf>
    <xf numFmtId="0" fontId="15" fillId="26" borderId="8" xfId="0" applyFont="1" applyFill="1" applyBorder="1" applyAlignment="1">
      <alignment horizontal="center" vertical="center"/>
    </xf>
    <xf numFmtId="0" fontId="15" fillId="26" borderId="52" xfId="0" applyFont="1" applyFill="1" applyBorder="1" applyAlignment="1">
      <alignment horizontal="center" vertical="center"/>
    </xf>
    <xf numFmtId="0" fontId="4" fillId="26" borderId="8" xfId="0" applyFont="1" applyFill="1" applyBorder="1" applyAlignment="1">
      <alignment horizontal="center" vertical="center"/>
    </xf>
    <xf numFmtId="0" fontId="4" fillId="26" borderId="26" xfId="0" applyFont="1" applyFill="1" applyBorder="1" applyAlignment="1">
      <alignment horizontal="center" vertical="center"/>
    </xf>
    <xf numFmtId="0" fontId="63" fillId="0" borderId="0" xfId="0" applyFont="1" applyBorder="1"/>
    <xf numFmtId="0" fontId="4" fillId="11" borderId="145" xfId="0" applyFont="1" applyFill="1" applyBorder="1" applyAlignment="1">
      <alignment horizontal="center" vertical="center"/>
    </xf>
    <xf numFmtId="0" fontId="4" fillId="11" borderId="23" xfId="0" applyFont="1" applyFill="1" applyBorder="1" applyAlignment="1">
      <alignment horizontal="center" vertical="center"/>
    </xf>
    <xf numFmtId="0" fontId="4" fillId="11" borderId="26" xfId="0" applyFont="1" applyFill="1" applyBorder="1" applyAlignment="1">
      <alignment horizontal="center" vertical="center"/>
    </xf>
    <xf numFmtId="0" fontId="13" fillId="11" borderId="51" xfId="0" applyFont="1" applyFill="1" applyBorder="1" applyAlignment="1">
      <alignment horizontal="left" vertical="top" wrapText="1"/>
    </xf>
    <xf numFmtId="0" fontId="13" fillId="11" borderId="6" xfId="0" applyFont="1" applyFill="1" applyBorder="1" applyAlignment="1">
      <alignment horizontal="left" vertical="top" wrapText="1"/>
    </xf>
    <xf numFmtId="0" fontId="13" fillId="11" borderId="49" xfId="0" applyFont="1" applyFill="1" applyBorder="1" applyAlignment="1">
      <alignment horizontal="left" vertical="top" wrapText="1"/>
    </xf>
    <xf numFmtId="0" fontId="4" fillId="27" borderId="147" xfId="0" applyFont="1" applyFill="1" applyBorder="1" applyAlignment="1">
      <alignment horizontal="center" vertical="center"/>
    </xf>
    <xf numFmtId="0" fontId="4" fillId="27" borderId="18" xfId="0" applyFont="1" applyFill="1" applyBorder="1" applyAlignment="1">
      <alignment horizontal="center" vertical="center"/>
    </xf>
    <xf numFmtId="0" fontId="4" fillId="27" borderId="148" xfId="0" applyFont="1" applyFill="1" applyBorder="1" applyAlignment="1">
      <alignment horizontal="center" vertical="center"/>
    </xf>
    <xf numFmtId="0" fontId="2" fillId="27" borderId="51" xfId="0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/>
    </xf>
    <xf numFmtId="0" fontId="4" fillId="27" borderId="347" xfId="0" applyFont="1" applyFill="1" applyBorder="1" applyAlignment="1">
      <alignment horizontal="center" vertical="center"/>
    </xf>
    <xf numFmtId="0" fontId="4" fillId="27" borderId="348" xfId="0" applyFont="1" applyFill="1" applyBorder="1" applyAlignment="1">
      <alignment horizontal="center" vertical="center"/>
    </xf>
    <xf numFmtId="0" fontId="4" fillId="27" borderId="23" xfId="0" applyFont="1" applyFill="1" applyBorder="1" applyAlignment="1">
      <alignment horizontal="center" vertical="center"/>
    </xf>
    <xf numFmtId="0" fontId="4" fillId="27" borderId="313" xfId="0" applyFont="1" applyFill="1" applyBorder="1" applyAlignment="1">
      <alignment horizontal="center" vertical="center"/>
    </xf>
    <xf numFmtId="0" fontId="4" fillId="27" borderId="51" xfId="0" applyFont="1" applyFill="1" applyBorder="1" applyAlignment="1">
      <alignment horizontal="center" vertical="center"/>
    </xf>
    <xf numFmtId="0" fontId="4" fillId="27" borderId="139" xfId="0" applyFont="1" applyFill="1" applyBorder="1" applyAlignment="1">
      <alignment horizontal="center" vertical="center"/>
    </xf>
    <xf numFmtId="0" fontId="4" fillId="27" borderId="9" xfId="0" applyFont="1" applyFill="1" applyBorder="1" applyAlignment="1">
      <alignment horizontal="center" vertical="center"/>
    </xf>
    <xf numFmtId="0" fontId="4" fillId="27" borderId="154" xfId="0" applyFont="1" applyFill="1" applyBorder="1" applyAlignment="1">
      <alignment horizontal="justify" vertical="center"/>
    </xf>
    <xf numFmtId="0" fontId="4" fillId="27" borderId="155" xfId="0" applyFont="1" applyFill="1" applyBorder="1" applyAlignment="1">
      <alignment horizontal="justify" vertical="center"/>
    </xf>
    <xf numFmtId="0" fontId="4" fillId="27" borderId="156" xfId="0" applyFont="1" applyFill="1" applyBorder="1" applyAlignment="1">
      <alignment horizontal="justify" vertical="center"/>
    </xf>
    <xf numFmtId="0" fontId="4" fillId="27" borderId="157" xfId="0" applyFont="1" applyFill="1" applyBorder="1" applyAlignment="1">
      <alignment horizontal="justify" vertical="center"/>
    </xf>
    <xf numFmtId="0" fontId="4" fillId="27" borderId="22" xfId="0" applyFont="1" applyFill="1" applyBorder="1" applyAlignment="1">
      <alignment horizontal="center" vertical="center" wrapText="1"/>
    </xf>
    <xf numFmtId="0" fontId="4" fillId="27" borderId="12" xfId="0" applyFont="1" applyFill="1" applyBorder="1" applyAlignment="1">
      <alignment horizontal="center" vertical="center" wrapText="1"/>
    </xf>
    <xf numFmtId="0" fontId="4" fillId="27" borderId="146" xfId="0" applyFont="1" applyFill="1" applyBorder="1" applyAlignment="1">
      <alignment horizontal="center" vertical="center" wrapText="1"/>
    </xf>
    <xf numFmtId="0" fontId="4" fillId="27" borderId="13" xfId="0" applyFont="1" applyFill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/>
    </xf>
    <xf numFmtId="0" fontId="4" fillId="27" borderId="351" xfId="0" applyFont="1" applyFill="1" applyBorder="1" applyAlignment="1">
      <alignment horizontal="center" vertical="center"/>
    </xf>
    <xf numFmtId="0" fontId="4" fillId="27" borderId="352" xfId="0" applyFont="1" applyFill="1" applyBorder="1" applyAlignment="1">
      <alignment horizontal="center" vertical="center"/>
    </xf>
    <xf numFmtId="0" fontId="4" fillId="27" borderId="349" xfId="0" applyFont="1" applyFill="1" applyBorder="1" applyAlignment="1">
      <alignment horizontal="center" vertical="center"/>
    </xf>
    <xf numFmtId="0" fontId="4" fillId="27" borderId="350" xfId="0" applyFont="1" applyFill="1" applyBorder="1" applyAlignment="1">
      <alignment horizontal="center" vertical="center" wrapText="1"/>
    </xf>
    <xf numFmtId="0" fontId="4" fillId="27" borderId="315" xfId="0" applyFont="1" applyFill="1" applyBorder="1" applyAlignment="1">
      <alignment horizontal="center" vertical="center" wrapText="1"/>
    </xf>
    <xf numFmtId="0" fontId="4" fillId="27" borderId="79" xfId="0" applyFont="1" applyFill="1" applyBorder="1" applyAlignment="1">
      <alignment horizontal="center" vertical="center" wrapText="1"/>
    </xf>
    <xf numFmtId="0" fontId="20" fillId="27" borderId="196" xfId="0" applyFont="1" applyFill="1" applyBorder="1" applyAlignment="1">
      <alignment horizontal="center" vertical="center"/>
    </xf>
    <xf numFmtId="0" fontId="20" fillId="27" borderId="199" xfId="0" applyFont="1" applyFill="1" applyBorder="1" applyAlignment="1">
      <alignment horizontal="center" vertical="center"/>
    </xf>
    <xf numFmtId="0" fontId="4" fillId="27" borderId="145" xfId="0" applyFont="1" applyFill="1" applyBorder="1" applyAlignment="1">
      <alignment horizontal="center" vertical="center"/>
    </xf>
    <xf numFmtId="0" fontId="4" fillId="27" borderId="8" xfId="0" applyFont="1" applyFill="1" applyBorder="1" applyAlignment="1">
      <alignment horizontal="center" vertical="center"/>
    </xf>
    <xf numFmtId="0" fontId="20" fillId="27" borderId="139" xfId="0" applyFont="1" applyFill="1" applyBorder="1" applyAlignment="1">
      <alignment horizontal="center" vertical="center" wrapText="1"/>
    </xf>
    <xf numFmtId="0" fontId="20" fillId="27" borderId="9" xfId="0" applyFont="1" applyFill="1" applyBorder="1" applyAlignment="1">
      <alignment horizontal="center" vertical="center" wrapText="1"/>
    </xf>
    <xf numFmtId="2" fontId="4" fillId="27" borderId="334" xfId="0" applyNumberFormat="1" applyFont="1" applyFill="1" applyBorder="1" applyAlignment="1">
      <alignment horizontal="center" vertical="center"/>
    </xf>
    <xf numFmtId="2" fontId="4" fillId="27" borderId="335" xfId="0" applyNumberFormat="1" applyFont="1" applyFill="1" applyBorder="1" applyAlignment="1">
      <alignment horizontal="center" vertical="center"/>
    </xf>
    <xf numFmtId="2" fontId="4" fillId="27" borderId="342" xfId="0" applyNumberFormat="1" applyFont="1" applyFill="1" applyBorder="1" applyAlignment="1">
      <alignment horizontal="center" vertical="center"/>
    </xf>
    <xf numFmtId="0" fontId="4" fillId="11" borderId="152" xfId="0" applyFont="1" applyFill="1" applyBorder="1" applyAlignment="1">
      <alignment horizontal="right"/>
    </xf>
    <xf numFmtId="0" fontId="4" fillId="11" borderId="353" xfId="0" applyFont="1" applyFill="1" applyBorder="1" applyAlignment="1">
      <alignment horizontal="right"/>
    </xf>
    <xf numFmtId="0" fontId="34" fillId="11" borderId="354" xfId="0" applyFont="1" applyFill="1" applyBorder="1" applyAlignment="1">
      <alignment horizontal="left" vertical="top" wrapText="1"/>
    </xf>
    <xf numFmtId="0" fontId="34" fillId="11" borderId="355" xfId="0" applyFont="1" applyFill="1" applyBorder="1" applyAlignment="1">
      <alignment horizontal="left" vertical="top" wrapText="1"/>
    </xf>
    <xf numFmtId="0" fontId="12" fillId="11" borderId="145" xfId="0" applyFont="1" applyFill="1" applyBorder="1" applyAlignment="1">
      <alignment horizontal="center" vertical="center"/>
    </xf>
    <xf numFmtId="0" fontId="12" fillId="11" borderId="356" xfId="0" applyFont="1" applyFill="1" applyBorder="1" applyAlignment="1">
      <alignment horizontal="center" vertical="center"/>
    </xf>
    <xf numFmtId="0" fontId="12" fillId="11" borderId="7" xfId="0" applyFont="1" applyFill="1" applyBorder="1" applyAlignment="1">
      <alignment horizontal="center" vertical="center"/>
    </xf>
    <xf numFmtId="0" fontId="12" fillId="11" borderId="299" xfId="0" applyFont="1" applyFill="1" applyBorder="1" applyAlignment="1">
      <alignment horizontal="center" vertical="center"/>
    </xf>
    <xf numFmtId="0" fontId="12" fillId="11" borderId="8" xfId="0" applyFont="1" applyFill="1" applyBorder="1" applyAlignment="1">
      <alignment horizontal="center" vertical="center"/>
    </xf>
    <xf numFmtId="0" fontId="12" fillId="11" borderId="357" xfId="0" applyFont="1" applyFill="1" applyBorder="1" applyAlignment="1">
      <alignment horizontal="center" vertical="center"/>
    </xf>
    <xf numFmtId="0" fontId="4" fillId="11" borderId="153" xfId="0" applyFont="1" applyFill="1" applyBorder="1" applyAlignment="1">
      <alignment horizontal="right"/>
    </xf>
    <xf numFmtId="0" fontId="4" fillId="11" borderId="305" xfId="0" applyFont="1" applyFill="1" applyBorder="1" applyAlignment="1">
      <alignment horizontal="right"/>
    </xf>
    <xf numFmtId="0" fontId="4" fillId="11" borderId="59" xfId="0" applyFont="1" applyFill="1" applyBorder="1" applyAlignment="1">
      <alignment horizontal="right" vertical="center"/>
    </xf>
    <xf numFmtId="0" fontId="4" fillId="11" borderId="220" xfId="0" applyFont="1" applyFill="1" applyBorder="1" applyAlignment="1">
      <alignment horizontal="right" vertical="center"/>
    </xf>
    <xf numFmtId="0" fontId="34" fillId="11" borderId="51" xfId="1328" applyFont="1" applyFill="1" applyBorder="1" applyAlignment="1">
      <alignment horizontal="left" vertical="top" wrapText="1"/>
    </xf>
    <xf numFmtId="0" fontId="34" fillId="11" borderId="6" xfId="1328" applyFont="1" applyFill="1" applyBorder="1" applyAlignment="1">
      <alignment horizontal="left" vertical="top" wrapText="1"/>
    </xf>
    <xf numFmtId="0" fontId="4" fillId="11" borderId="30" xfId="0" applyFont="1" applyFill="1" applyBorder="1" applyAlignment="1">
      <alignment horizontal="center" vertical="center"/>
    </xf>
    <xf numFmtId="0" fontId="3" fillId="11" borderId="145" xfId="0" applyFont="1" applyFill="1" applyBorder="1" applyAlignment="1">
      <alignment horizontal="center" vertical="center" wrapText="1"/>
    </xf>
    <xf numFmtId="0" fontId="3" fillId="11" borderId="25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center" vertical="center" wrapText="1"/>
    </xf>
    <xf numFmtId="0" fontId="3" fillId="11" borderId="68" xfId="0" applyFont="1" applyFill="1" applyBorder="1" applyAlignment="1">
      <alignment horizontal="center" vertical="center" wrapText="1"/>
    </xf>
    <xf numFmtId="0" fontId="3" fillId="11" borderId="8" xfId="0" applyFont="1" applyFill="1" applyBorder="1" applyAlignment="1">
      <alignment horizontal="center" vertical="center" wrapText="1"/>
    </xf>
    <xf numFmtId="0" fontId="3" fillId="11" borderId="28" xfId="0" applyFont="1" applyFill="1" applyBorder="1" applyAlignment="1">
      <alignment horizontal="center" vertical="center" wrapText="1"/>
    </xf>
    <xf numFmtId="0" fontId="4" fillId="11" borderId="258" xfId="0" applyFont="1" applyFill="1" applyBorder="1" applyAlignment="1">
      <alignment horizontal="right" vertical="center"/>
    </xf>
    <xf numFmtId="0" fontId="4" fillId="11" borderId="174" xfId="0" applyFont="1" applyFill="1" applyBorder="1" applyAlignment="1">
      <alignment horizontal="right" vertical="center"/>
    </xf>
    <xf numFmtId="0" fontId="15" fillId="27" borderId="323" xfId="0" applyFont="1" applyFill="1" applyBorder="1" applyAlignment="1">
      <alignment horizontal="center" vertical="center"/>
    </xf>
    <xf numFmtId="0" fontId="2" fillId="11" borderId="393" xfId="0" applyFont="1" applyFill="1" applyBorder="1" applyAlignment="1">
      <alignment horizontal="center" vertical="center"/>
    </xf>
    <xf numFmtId="0" fontId="2" fillId="11" borderId="248" xfId="0" applyFont="1" applyFill="1" applyBorder="1" applyAlignment="1">
      <alignment vertical="center"/>
    </xf>
    <xf numFmtId="0" fontId="2" fillId="11" borderId="394" xfId="0" applyFont="1" applyFill="1" applyBorder="1" applyAlignment="1">
      <alignment horizontal="center" vertical="center"/>
    </xf>
    <xf numFmtId="0" fontId="2" fillId="11" borderId="395" xfId="0" applyFont="1" applyFill="1" applyBorder="1" applyAlignment="1">
      <alignment horizontal="center" vertical="center"/>
    </xf>
    <xf numFmtId="0" fontId="2" fillId="11" borderId="325" xfId="0" applyFont="1" applyFill="1" applyBorder="1" applyAlignment="1">
      <alignment vertical="center"/>
    </xf>
    <xf numFmtId="0" fontId="2" fillId="11" borderId="396" xfId="0" applyFont="1" applyFill="1" applyBorder="1" applyAlignment="1">
      <alignment horizontal="center" vertical="center"/>
    </xf>
    <xf numFmtId="0" fontId="2" fillId="11" borderId="397" xfId="0" applyFont="1" applyFill="1" applyBorder="1" applyAlignment="1">
      <alignment horizontal="center" vertical="center"/>
    </xf>
    <xf numFmtId="0" fontId="2" fillId="11" borderId="398" xfId="0" applyFont="1" applyFill="1" applyBorder="1" applyAlignment="1">
      <alignment horizontal="center" vertical="center"/>
    </xf>
    <xf numFmtId="0" fontId="2" fillId="11" borderId="12" xfId="0" applyFont="1" applyFill="1" applyBorder="1" applyAlignment="1">
      <alignment vertical="center"/>
    </xf>
    <xf numFmtId="0" fontId="2" fillId="11" borderId="399" xfId="0" applyFont="1" applyFill="1" applyBorder="1" applyAlignment="1">
      <alignment horizontal="center" vertical="center"/>
    </xf>
  </cellXfs>
  <cellStyles count="1651">
    <cellStyle name="20% - Énfasis1 10" xfId="1"/>
    <cellStyle name="20% - Énfasis1 10 2" xfId="2"/>
    <cellStyle name="20% - Énfasis1 11" xfId="3"/>
    <cellStyle name="20% - Énfasis1 11 2" xfId="4"/>
    <cellStyle name="20% - Énfasis1 12" xfId="5"/>
    <cellStyle name="20% - Énfasis1 12 2" xfId="6"/>
    <cellStyle name="20% - Énfasis1 13" xfId="7"/>
    <cellStyle name="20% - Énfasis1 13 2" xfId="8"/>
    <cellStyle name="20% - Énfasis1 2" xfId="9"/>
    <cellStyle name="20% - Énfasis1 2 10" xfId="10"/>
    <cellStyle name="20% - Énfasis1 2 11" xfId="11"/>
    <cellStyle name="20% - Énfasis1 2 12" xfId="12"/>
    <cellStyle name="20% - Énfasis1 2 13" xfId="13"/>
    <cellStyle name="20% - Énfasis1 2 14" xfId="14"/>
    <cellStyle name="20% - Énfasis1 2 2" xfId="15"/>
    <cellStyle name="20% - Énfasis1 2 3" xfId="16"/>
    <cellStyle name="20% - Énfasis1 2 4" xfId="17"/>
    <cellStyle name="20% - Énfasis1 2 5" xfId="18"/>
    <cellStyle name="20% - Énfasis1 2 6" xfId="19"/>
    <cellStyle name="20% - Énfasis1 2 7" xfId="20"/>
    <cellStyle name="20% - Énfasis1 2 8" xfId="21"/>
    <cellStyle name="20% - Énfasis1 2 9" xfId="22"/>
    <cellStyle name="20% - Énfasis1 3" xfId="23"/>
    <cellStyle name="20% - Énfasis1 3 2" xfId="24"/>
    <cellStyle name="20% - Énfasis1 4" xfId="25"/>
    <cellStyle name="20% - Énfasis1 4 2" xfId="26"/>
    <cellStyle name="20% - Énfasis1 4 3" xfId="27"/>
    <cellStyle name="20% - Énfasis1 5" xfId="28"/>
    <cellStyle name="20% - Énfasis1 5 2" xfId="29"/>
    <cellStyle name="20% - Énfasis1 6" xfId="30"/>
    <cellStyle name="20% - Énfasis1 6 2" xfId="31"/>
    <cellStyle name="20% - Énfasis1 7" xfId="32"/>
    <cellStyle name="20% - Énfasis1 7 2" xfId="33"/>
    <cellStyle name="20% - Énfasis1 8" xfId="34"/>
    <cellStyle name="20% - Énfasis1 8 2" xfId="35"/>
    <cellStyle name="20% - Énfasis1 9" xfId="36"/>
    <cellStyle name="20% - Énfasis1 9 2" xfId="37"/>
    <cellStyle name="20% - Énfasis2 10" xfId="38"/>
    <cellStyle name="20% - Énfasis2 10 2" xfId="39"/>
    <cellStyle name="20% - Énfasis2 11" xfId="40"/>
    <cellStyle name="20% - Énfasis2 11 2" xfId="41"/>
    <cellStyle name="20% - Énfasis2 12" xfId="42"/>
    <cellStyle name="20% - Énfasis2 12 2" xfId="43"/>
    <cellStyle name="20% - Énfasis2 13" xfId="44"/>
    <cellStyle name="20% - Énfasis2 13 2" xfId="45"/>
    <cellStyle name="20% - Énfasis2 2" xfId="46"/>
    <cellStyle name="20% - Énfasis2 2 10" xfId="47"/>
    <cellStyle name="20% - Énfasis2 2 11" xfId="48"/>
    <cellStyle name="20% - Énfasis2 2 12" xfId="49"/>
    <cellStyle name="20% - Énfasis2 2 13" xfId="50"/>
    <cellStyle name="20% - Énfasis2 2 14" xfId="51"/>
    <cellStyle name="20% - Énfasis2 2 2" xfId="52"/>
    <cellStyle name="20% - Énfasis2 2 3" xfId="53"/>
    <cellStyle name="20% - Énfasis2 2 4" xfId="54"/>
    <cellStyle name="20% - Énfasis2 2 5" xfId="55"/>
    <cellStyle name="20% - Énfasis2 2 6" xfId="56"/>
    <cellStyle name="20% - Énfasis2 2 7" xfId="57"/>
    <cellStyle name="20% - Énfasis2 2 8" xfId="58"/>
    <cellStyle name="20% - Énfasis2 2 9" xfId="59"/>
    <cellStyle name="20% - Énfasis2 3" xfId="60"/>
    <cellStyle name="20% - Énfasis2 3 2" xfId="61"/>
    <cellStyle name="20% - Énfasis2 4" xfId="62"/>
    <cellStyle name="20% - Énfasis2 4 2" xfId="63"/>
    <cellStyle name="20% - Énfasis2 4 3" xfId="64"/>
    <cellStyle name="20% - Énfasis2 5" xfId="65"/>
    <cellStyle name="20% - Énfasis2 5 2" xfId="66"/>
    <cellStyle name="20% - Énfasis2 6" xfId="67"/>
    <cellStyle name="20% - Énfasis2 6 2" xfId="68"/>
    <cellStyle name="20% - Énfasis2 7" xfId="69"/>
    <cellStyle name="20% - Énfasis2 7 2" xfId="70"/>
    <cellStyle name="20% - Énfasis2 8" xfId="71"/>
    <cellStyle name="20% - Énfasis2 8 2" xfId="72"/>
    <cellStyle name="20% - Énfasis2 9" xfId="73"/>
    <cellStyle name="20% - Énfasis2 9 2" xfId="74"/>
    <cellStyle name="20% - Énfasis3 10" xfId="75"/>
    <cellStyle name="20% - Énfasis3 10 2" xfId="76"/>
    <cellStyle name="20% - Énfasis3 11" xfId="77"/>
    <cellStyle name="20% - Énfasis3 11 2" xfId="78"/>
    <cellStyle name="20% - Énfasis3 12" xfId="79"/>
    <cellStyle name="20% - Énfasis3 12 2" xfId="80"/>
    <cellStyle name="20% - Énfasis3 13" xfId="81"/>
    <cellStyle name="20% - Énfasis3 13 2" xfId="82"/>
    <cellStyle name="20% - Énfasis3 2" xfId="83"/>
    <cellStyle name="20% - Énfasis3 2 10" xfId="84"/>
    <cellStyle name="20% - Énfasis3 2 11" xfId="85"/>
    <cellStyle name="20% - Énfasis3 2 12" xfId="86"/>
    <cellStyle name="20% - Énfasis3 2 13" xfId="87"/>
    <cellStyle name="20% - Énfasis3 2 14" xfId="88"/>
    <cellStyle name="20% - Énfasis3 2 2" xfId="89"/>
    <cellStyle name="20% - Énfasis3 2 3" xfId="90"/>
    <cellStyle name="20% - Énfasis3 2 4" xfId="91"/>
    <cellStyle name="20% - Énfasis3 2 5" xfId="92"/>
    <cellStyle name="20% - Énfasis3 2 6" xfId="93"/>
    <cellStyle name="20% - Énfasis3 2 7" xfId="94"/>
    <cellStyle name="20% - Énfasis3 2 8" xfId="95"/>
    <cellStyle name="20% - Énfasis3 2 9" xfId="96"/>
    <cellStyle name="20% - Énfasis3 3" xfId="97"/>
    <cellStyle name="20% - Énfasis3 3 2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6" xfId="104"/>
    <cellStyle name="20% - Énfasis3 6 2" xfId="105"/>
    <cellStyle name="20% - Énfasis3 7" xfId="106"/>
    <cellStyle name="20% - Énfasis3 7 2" xfId="107"/>
    <cellStyle name="20% - Énfasis3 8" xfId="108"/>
    <cellStyle name="20% - Énfasis3 8 2" xfId="109"/>
    <cellStyle name="20% - Énfasis3 9" xfId="110"/>
    <cellStyle name="20% - Énfasis3 9 2" xfId="111"/>
    <cellStyle name="20% - Énfasis4 10" xfId="112"/>
    <cellStyle name="20% - Énfasis4 10 2" xfId="113"/>
    <cellStyle name="20% - Énfasis4 11" xfId="114"/>
    <cellStyle name="20% - Énfasis4 11 2" xfId="115"/>
    <cellStyle name="20% - Énfasis4 12" xfId="116"/>
    <cellStyle name="20% - Énfasis4 12 2" xfId="117"/>
    <cellStyle name="20% - Énfasis4 13" xfId="118"/>
    <cellStyle name="20% - Énfasis4 13 2" xfId="119"/>
    <cellStyle name="20% - Énfasis4 2" xfId="120"/>
    <cellStyle name="20% - Énfasis4 2 10" xfId="121"/>
    <cellStyle name="20% - Énfasis4 2 11" xfId="122"/>
    <cellStyle name="20% - Énfasis4 2 12" xfId="123"/>
    <cellStyle name="20% - Énfasis4 2 13" xfId="124"/>
    <cellStyle name="20% - Énfasis4 2 14" xfId="125"/>
    <cellStyle name="20% - Énfasis4 2 2" xfId="126"/>
    <cellStyle name="20% - Énfasis4 2 3" xfId="127"/>
    <cellStyle name="20% - Énfasis4 2 4" xfId="128"/>
    <cellStyle name="20% - Énfasis4 2 5" xfId="129"/>
    <cellStyle name="20% - Énfasis4 2 6" xfId="130"/>
    <cellStyle name="20% - Énfasis4 2 7" xfId="131"/>
    <cellStyle name="20% - Énfasis4 2 8" xfId="132"/>
    <cellStyle name="20% - Énfasis4 2 9" xfId="133"/>
    <cellStyle name="20% - Énfasis4 3" xfId="134"/>
    <cellStyle name="20% - Énfasis4 3 2" xfId="135"/>
    <cellStyle name="20% - Énfasis4 4" xfId="136"/>
    <cellStyle name="20% - Énfasis4 4 2" xfId="137"/>
    <cellStyle name="20% - Énfasis4 4 3" xfId="138"/>
    <cellStyle name="20% - Énfasis4 5" xfId="139"/>
    <cellStyle name="20% - Énfasis4 5 2" xfId="140"/>
    <cellStyle name="20% - Énfasis4 6" xfId="141"/>
    <cellStyle name="20% - Énfasis4 6 2" xfId="142"/>
    <cellStyle name="20% - Énfasis4 7" xfId="143"/>
    <cellStyle name="20% - Énfasis4 7 2" xfId="144"/>
    <cellStyle name="20% - Énfasis4 8" xfId="145"/>
    <cellStyle name="20% - Énfasis4 8 2" xfId="146"/>
    <cellStyle name="20% - Énfasis4 9" xfId="147"/>
    <cellStyle name="20% - Énfasis4 9 2" xfId="148"/>
    <cellStyle name="20% - Énfasis5 2" xfId="149"/>
    <cellStyle name="20% - Énfasis5 2 2" xfId="150"/>
    <cellStyle name="20% - Énfasis5 3" xfId="151"/>
    <cellStyle name="20% - Énfasis5 3 2" xfId="152"/>
    <cellStyle name="20% - Énfasis5 4" xfId="153"/>
    <cellStyle name="20% - Énfasis5 5" xfId="154"/>
    <cellStyle name="20% - Énfasis6 10" xfId="155"/>
    <cellStyle name="20% - Énfasis6 10 2" xfId="156"/>
    <cellStyle name="20% - Énfasis6 11" xfId="157"/>
    <cellStyle name="20% - Énfasis6 11 2" xfId="158"/>
    <cellStyle name="20% - Énfasis6 12" xfId="159"/>
    <cellStyle name="20% - Énfasis6 12 2" xfId="160"/>
    <cellStyle name="20% - Énfasis6 13" xfId="161"/>
    <cellStyle name="20% - Énfasis6 13 2" xfId="162"/>
    <cellStyle name="20% - Énfasis6 2" xfId="163"/>
    <cellStyle name="20% - Énfasis6 2 10" xfId="164"/>
    <cellStyle name="20% - Énfasis6 2 11" xfId="165"/>
    <cellStyle name="20% - Énfasis6 2 12" xfId="166"/>
    <cellStyle name="20% - Énfasis6 2 13" xfId="167"/>
    <cellStyle name="20% - Énfasis6 2 14" xfId="168"/>
    <cellStyle name="20% - Énfasis6 2 2" xfId="169"/>
    <cellStyle name="20% - Énfasis6 2 3" xfId="170"/>
    <cellStyle name="20% - Énfasis6 2 4" xfId="171"/>
    <cellStyle name="20% - Énfasis6 2 5" xfId="172"/>
    <cellStyle name="20% - Énfasis6 2 6" xfId="173"/>
    <cellStyle name="20% - Énfasis6 2 7" xfId="174"/>
    <cellStyle name="20% - Énfasis6 2 8" xfId="175"/>
    <cellStyle name="20% - Énfasis6 2 9" xfId="176"/>
    <cellStyle name="20% - Énfasis6 3" xfId="177"/>
    <cellStyle name="20% - Énfasis6 3 2" xfId="178"/>
    <cellStyle name="20% - Énfasis6 4" xfId="179"/>
    <cellStyle name="20% - Énfasis6 4 2" xfId="180"/>
    <cellStyle name="20% - Énfasis6 4 3" xfId="181"/>
    <cellStyle name="20% - Énfasis6 5" xfId="182"/>
    <cellStyle name="20% - Énfasis6 5 2" xfId="183"/>
    <cellStyle name="20% - Énfasis6 6" xfId="184"/>
    <cellStyle name="20% - Énfasis6 6 2" xfId="185"/>
    <cellStyle name="20% - Énfasis6 7" xfId="186"/>
    <cellStyle name="20% - Énfasis6 7 2" xfId="187"/>
    <cellStyle name="20% - Énfasis6 8" xfId="188"/>
    <cellStyle name="20% - Énfasis6 8 2" xfId="189"/>
    <cellStyle name="20% - Énfasis6 9" xfId="190"/>
    <cellStyle name="20% - Énfasis6 9 2" xfId="191"/>
    <cellStyle name="40% - Énfasis1 10" xfId="192"/>
    <cellStyle name="40% - Énfasis1 10 2" xfId="193"/>
    <cellStyle name="40% - Énfasis1 11" xfId="194"/>
    <cellStyle name="40% - Énfasis1 11 2" xfId="195"/>
    <cellStyle name="40% - Énfasis1 12" xfId="196"/>
    <cellStyle name="40% - Énfasis1 12 2" xfId="197"/>
    <cellStyle name="40% - Énfasis1 13" xfId="198"/>
    <cellStyle name="40% - Énfasis1 13 2" xfId="199"/>
    <cellStyle name="40% - Énfasis1 2" xfId="200"/>
    <cellStyle name="40% - Énfasis1 2 10" xfId="201"/>
    <cellStyle name="40% - Énfasis1 2 11" xfId="202"/>
    <cellStyle name="40% - Énfasis1 2 12" xfId="203"/>
    <cellStyle name="40% - Énfasis1 2 13" xfId="204"/>
    <cellStyle name="40% - Énfasis1 2 14" xfId="205"/>
    <cellStyle name="40% - Énfasis1 2 2" xfId="206"/>
    <cellStyle name="40% - Énfasis1 2 3" xfId="207"/>
    <cellStyle name="40% - Énfasis1 2 4" xfId="208"/>
    <cellStyle name="40% - Énfasis1 2 5" xfId="209"/>
    <cellStyle name="40% - Énfasis1 2 6" xfId="210"/>
    <cellStyle name="40% - Énfasis1 2 7" xfId="211"/>
    <cellStyle name="40% - Énfasis1 2 8" xfId="212"/>
    <cellStyle name="40% - Énfasis1 2 9" xfId="213"/>
    <cellStyle name="40% - Énfasis1 3" xfId="214"/>
    <cellStyle name="40% - Énfasis1 3 2" xfId="215"/>
    <cellStyle name="40% - Énfasis1 4" xfId="216"/>
    <cellStyle name="40% - Énfasis1 4 2" xfId="217"/>
    <cellStyle name="40% - Énfasis1 4 3" xfId="218"/>
    <cellStyle name="40% - Énfasis1 5" xfId="219"/>
    <cellStyle name="40% - Énfasis1 5 2" xfId="220"/>
    <cellStyle name="40% - Énfasis1 6" xfId="221"/>
    <cellStyle name="40% - Énfasis1 6 2" xfId="222"/>
    <cellStyle name="40% - Énfasis1 7" xfId="223"/>
    <cellStyle name="40% - Énfasis1 7 2" xfId="224"/>
    <cellStyle name="40% - Énfasis1 8" xfId="225"/>
    <cellStyle name="40% - Énfasis1 8 2" xfId="226"/>
    <cellStyle name="40% - Énfasis1 9" xfId="227"/>
    <cellStyle name="40% - Énfasis1 9 2" xfId="228"/>
    <cellStyle name="40% - Énfasis2 2" xfId="229"/>
    <cellStyle name="40% - Énfasis2 2 2" xfId="230"/>
    <cellStyle name="40% - Énfasis2 3" xfId="231"/>
    <cellStyle name="40% - Énfasis2 3 2" xfId="232"/>
    <cellStyle name="40% - Énfasis2 4" xfId="233"/>
    <cellStyle name="40% - Énfasis2 5" xfId="234"/>
    <cellStyle name="40% - Énfasis3 10" xfId="235"/>
    <cellStyle name="40% - Énfasis3 10 2" xfId="236"/>
    <cellStyle name="40% - Énfasis3 11" xfId="237"/>
    <cellStyle name="40% - Énfasis3 11 2" xfId="238"/>
    <cellStyle name="40% - Énfasis3 12" xfId="239"/>
    <cellStyle name="40% - Énfasis3 12 2" xfId="240"/>
    <cellStyle name="40% - Énfasis3 13" xfId="241"/>
    <cellStyle name="40% - Énfasis3 13 2" xfId="242"/>
    <cellStyle name="40% - Énfasis3 2" xfId="243"/>
    <cellStyle name="40% - Énfasis3 2 10" xfId="244"/>
    <cellStyle name="40% - Énfasis3 2 11" xfId="245"/>
    <cellStyle name="40% - Énfasis3 2 12" xfId="246"/>
    <cellStyle name="40% - Énfasis3 2 13" xfId="247"/>
    <cellStyle name="40% - Énfasis3 2 14" xfId="248"/>
    <cellStyle name="40% - Énfasis3 2 2" xfId="249"/>
    <cellStyle name="40% - Énfasis3 2 3" xfId="250"/>
    <cellStyle name="40% - Énfasis3 2 4" xfId="251"/>
    <cellStyle name="40% - Énfasis3 2 5" xfId="252"/>
    <cellStyle name="40% - Énfasis3 2 6" xfId="253"/>
    <cellStyle name="40% - Énfasis3 2 7" xfId="254"/>
    <cellStyle name="40% - Énfasis3 2 8" xfId="255"/>
    <cellStyle name="40% - Énfasis3 2 9" xfId="256"/>
    <cellStyle name="40% - Énfasis3 3" xfId="257"/>
    <cellStyle name="40% - Énfasis3 3 2" xfId="258"/>
    <cellStyle name="40% - Énfasis3 4" xfId="259"/>
    <cellStyle name="40% - Énfasis3 4 2" xfId="260"/>
    <cellStyle name="40% - Énfasis3 4 3" xfId="261"/>
    <cellStyle name="40% - Énfasis3 5" xfId="262"/>
    <cellStyle name="40% - Énfasis3 5 2" xfId="263"/>
    <cellStyle name="40% - Énfasis3 6" xfId="264"/>
    <cellStyle name="40% - Énfasis3 6 2" xfId="265"/>
    <cellStyle name="40% - Énfasis3 7" xfId="266"/>
    <cellStyle name="40% - Énfasis3 7 2" xfId="267"/>
    <cellStyle name="40% - Énfasis3 8" xfId="268"/>
    <cellStyle name="40% - Énfasis3 8 2" xfId="269"/>
    <cellStyle name="40% - Énfasis3 9" xfId="270"/>
    <cellStyle name="40% - Énfasis3 9 2" xfId="271"/>
    <cellStyle name="40% - Énfasis4 10" xfId="272"/>
    <cellStyle name="40% - Énfasis4 10 2" xfId="273"/>
    <cellStyle name="40% - Énfasis4 11" xfId="274"/>
    <cellStyle name="40% - Énfasis4 11 2" xfId="275"/>
    <cellStyle name="40% - Énfasis4 12" xfId="276"/>
    <cellStyle name="40% - Énfasis4 12 2" xfId="277"/>
    <cellStyle name="40% - Énfasis4 13" xfId="278"/>
    <cellStyle name="40% - Énfasis4 13 2" xfId="279"/>
    <cellStyle name="40% - Énfasis4 2" xfId="280"/>
    <cellStyle name="40% - Énfasis4 2 10" xfId="281"/>
    <cellStyle name="40% - Énfasis4 2 11" xfId="282"/>
    <cellStyle name="40% - Énfasis4 2 12" xfId="283"/>
    <cellStyle name="40% - Énfasis4 2 13" xfId="284"/>
    <cellStyle name="40% - Énfasis4 2 14" xfId="285"/>
    <cellStyle name="40% - Énfasis4 2 2" xfId="286"/>
    <cellStyle name="40% - Énfasis4 2 3" xfId="287"/>
    <cellStyle name="40% - Énfasis4 2 4" xfId="288"/>
    <cellStyle name="40% - Énfasis4 2 5" xfId="289"/>
    <cellStyle name="40% - Énfasis4 2 6" xfId="290"/>
    <cellStyle name="40% - Énfasis4 2 7" xfId="291"/>
    <cellStyle name="40% - Énfasis4 2 8" xfId="292"/>
    <cellStyle name="40% - Énfasis4 2 9" xfId="293"/>
    <cellStyle name="40% - Énfasis4 3" xfId="294"/>
    <cellStyle name="40% - Énfasis4 3 2" xfId="295"/>
    <cellStyle name="40% - Énfasis4 4" xfId="296"/>
    <cellStyle name="40% - Énfasis4 4 2" xfId="297"/>
    <cellStyle name="40% - Énfasis4 4 3" xfId="298"/>
    <cellStyle name="40% - Énfasis4 5" xfId="299"/>
    <cellStyle name="40% - Énfasis4 5 2" xfId="300"/>
    <cellStyle name="40% - Énfasis4 6" xfId="301"/>
    <cellStyle name="40% - Énfasis4 6 2" xfId="302"/>
    <cellStyle name="40% - Énfasis4 7" xfId="303"/>
    <cellStyle name="40% - Énfasis4 7 2" xfId="304"/>
    <cellStyle name="40% - Énfasis4 8" xfId="305"/>
    <cellStyle name="40% - Énfasis4 8 2" xfId="306"/>
    <cellStyle name="40% - Énfasis4 9" xfId="307"/>
    <cellStyle name="40% - Énfasis4 9 2" xfId="308"/>
    <cellStyle name="40% - Énfasis5 10" xfId="309"/>
    <cellStyle name="40% - Énfasis5 10 2" xfId="310"/>
    <cellStyle name="40% - Énfasis5 11" xfId="311"/>
    <cellStyle name="40% - Énfasis5 11 2" xfId="312"/>
    <cellStyle name="40% - Énfasis5 12" xfId="313"/>
    <cellStyle name="40% - Énfasis5 12 2" xfId="314"/>
    <cellStyle name="40% - Énfasis5 13" xfId="315"/>
    <cellStyle name="40% - Énfasis5 13 2" xfId="316"/>
    <cellStyle name="40% - Énfasis5 2" xfId="317"/>
    <cellStyle name="40% - Énfasis5 2 10" xfId="318"/>
    <cellStyle name="40% - Énfasis5 2 11" xfId="319"/>
    <cellStyle name="40% - Énfasis5 2 12" xfId="320"/>
    <cellStyle name="40% - Énfasis5 2 13" xfId="321"/>
    <cellStyle name="40% - Énfasis5 2 14" xfId="322"/>
    <cellStyle name="40% - Énfasis5 2 2" xfId="323"/>
    <cellStyle name="40% - Énfasis5 2 3" xfId="324"/>
    <cellStyle name="40% - Énfasis5 2 4" xfId="325"/>
    <cellStyle name="40% - Énfasis5 2 5" xfId="326"/>
    <cellStyle name="40% - Énfasis5 2 6" xfId="327"/>
    <cellStyle name="40% - Énfasis5 2 7" xfId="328"/>
    <cellStyle name="40% - Énfasis5 2 8" xfId="329"/>
    <cellStyle name="40% - Énfasis5 2 9" xfId="330"/>
    <cellStyle name="40% - Énfasis5 3" xfId="331"/>
    <cellStyle name="40% - Énfasis5 3 2" xfId="332"/>
    <cellStyle name="40% - Énfasis5 4" xfId="333"/>
    <cellStyle name="40% - Énfasis5 4 2" xfId="334"/>
    <cellStyle name="40% - Énfasis5 4 3" xfId="335"/>
    <cellStyle name="40% - Énfasis5 5" xfId="336"/>
    <cellStyle name="40% - Énfasis5 5 2" xfId="337"/>
    <cellStyle name="40% - Énfasis5 6" xfId="338"/>
    <cellStyle name="40% - Énfasis5 6 2" xfId="339"/>
    <cellStyle name="40% - Énfasis5 7" xfId="340"/>
    <cellStyle name="40% - Énfasis5 7 2" xfId="341"/>
    <cellStyle name="40% - Énfasis5 8" xfId="342"/>
    <cellStyle name="40% - Énfasis5 8 2" xfId="343"/>
    <cellStyle name="40% - Énfasis5 9" xfId="344"/>
    <cellStyle name="40% - Énfasis5 9 2" xfId="345"/>
    <cellStyle name="40% - Énfasis6 10" xfId="346"/>
    <cellStyle name="40% - Énfasis6 10 2" xfId="347"/>
    <cellStyle name="40% - Énfasis6 11" xfId="348"/>
    <cellStyle name="40% - Énfasis6 11 2" xfId="349"/>
    <cellStyle name="40% - Énfasis6 12" xfId="350"/>
    <cellStyle name="40% - Énfasis6 12 2" xfId="351"/>
    <cellStyle name="40% - Énfasis6 13" xfId="352"/>
    <cellStyle name="40% - Énfasis6 13 2" xfId="353"/>
    <cellStyle name="40% - Énfasis6 2" xfId="354"/>
    <cellStyle name="40% - Énfasis6 2 10" xfId="355"/>
    <cellStyle name="40% - Énfasis6 2 11" xfId="356"/>
    <cellStyle name="40% - Énfasis6 2 12" xfId="357"/>
    <cellStyle name="40% - Énfasis6 2 13" xfId="358"/>
    <cellStyle name="40% - Énfasis6 2 14" xfId="359"/>
    <cellStyle name="40% - Énfasis6 2 2" xfId="360"/>
    <cellStyle name="40% - Énfasis6 2 3" xfId="361"/>
    <cellStyle name="40% - Énfasis6 2 4" xfId="362"/>
    <cellStyle name="40% - Énfasis6 2 5" xfId="363"/>
    <cellStyle name="40% - Énfasis6 2 6" xfId="364"/>
    <cellStyle name="40% - Énfasis6 2 7" xfId="365"/>
    <cellStyle name="40% - Énfasis6 2 8" xfId="366"/>
    <cellStyle name="40% - Énfasis6 2 9" xfId="367"/>
    <cellStyle name="40% - Énfasis6 3" xfId="368"/>
    <cellStyle name="40% - Énfasis6 3 2" xfId="369"/>
    <cellStyle name="40% - Énfasis6 4" xfId="370"/>
    <cellStyle name="40% - Énfasis6 4 2" xfId="371"/>
    <cellStyle name="40% - Énfasis6 4 3" xfId="372"/>
    <cellStyle name="40% - Énfasis6 5" xfId="373"/>
    <cellStyle name="40% - Énfasis6 5 2" xfId="374"/>
    <cellStyle name="40% - Énfasis6 6" xfId="375"/>
    <cellStyle name="40% - Énfasis6 6 2" xfId="376"/>
    <cellStyle name="40% - Énfasis6 7" xfId="377"/>
    <cellStyle name="40% - Énfasis6 7 2" xfId="378"/>
    <cellStyle name="40% - Énfasis6 8" xfId="379"/>
    <cellStyle name="40% - Énfasis6 8 2" xfId="380"/>
    <cellStyle name="40% - Énfasis6 9" xfId="381"/>
    <cellStyle name="40% - Énfasis6 9 2" xfId="382"/>
    <cellStyle name="60% - Énfasis1 10" xfId="383"/>
    <cellStyle name="60% - Énfasis1 10 2" xfId="384"/>
    <cellStyle name="60% - Énfasis1 11" xfId="385"/>
    <cellStyle name="60% - Énfasis1 11 2" xfId="386"/>
    <cellStyle name="60% - Énfasis1 2" xfId="387"/>
    <cellStyle name="60% - Énfasis1 2 2" xfId="388"/>
    <cellStyle name="60% - Énfasis1 3" xfId="389"/>
    <cellStyle name="60% - Énfasis1 3 2" xfId="390"/>
    <cellStyle name="60% - Énfasis1 4" xfId="391"/>
    <cellStyle name="60% - Énfasis1 4 2" xfId="392"/>
    <cellStyle name="60% - Énfasis1 5" xfId="393"/>
    <cellStyle name="60% - Énfasis1 5 2" xfId="394"/>
    <cellStyle name="60% - Énfasis1 6" xfId="395"/>
    <cellStyle name="60% - Énfasis1 6 2" xfId="396"/>
    <cellStyle name="60% - Énfasis1 7" xfId="397"/>
    <cellStyle name="60% - Énfasis1 7 2" xfId="398"/>
    <cellStyle name="60% - Énfasis1 8" xfId="399"/>
    <cellStyle name="60% - Énfasis1 8 2" xfId="400"/>
    <cellStyle name="60% - Énfasis1 9" xfId="401"/>
    <cellStyle name="60% - Énfasis1 9 2" xfId="402"/>
    <cellStyle name="60% - Énfasis2 10" xfId="403"/>
    <cellStyle name="60% - Énfasis2 10 2" xfId="404"/>
    <cellStyle name="60% - Énfasis2 11" xfId="405"/>
    <cellStyle name="60% - Énfasis2 11 2" xfId="406"/>
    <cellStyle name="60% - Énfasis2 2" xfId="407"/>
    <cellStyle name="60% - Énfasis2 2 2" xfId="408"/>
    <cellStyle name="60% - Énfasis2 3" xfId="409"/>
    <cellStyle name="60% - Énfasis2 3 2" xfId="410"/>
    <cellStyle name="60% - Énfasis2 4" xfId="411"/>
    <cellStyle name="60% - Énfasis2 4 2" xfId="412"/>
    <cellStyle name="60% - Énfasis2 5" xfId="413"/>
    <cellStyle name="60% - Énfasis2 5 2" xfId="414"/>
    <cellStyle name="60% - Énfasis2 6" xfId="415"/>
    <cellStyle name="60% - Énfasis2 6 2" xfId="416"/>
    <cellStyle name="60% - Énfasis2 7" xfId="417"/>
    <cellStyle name="60% - Énfasis2 7 2" xfId="418"/>
    <cellStyle name="60% - Énfasis2 8" xfId="419"/>
    <cellStyle name="60% - Énfasis2 8 2" xfId="420"/>
    <cellStyle name="60% - Énfasis2 9" xfId="421"/>
    <cellStyle name="60% - Énfasis2 9 2" xfId="422"/>
    <cellStyle name="60% - Énfasis3 10" xfId="423"/>
    <cellStyle name="60% - Énfasis3 10 2" xfId="424"/>
    <cellStyle name="60% - Énfasis3 11" xfId="425"/>
    <cellStyle name="60% - Énfasis3 11 2" xfId="426"/>
    <cellStyle name="60% - Énfasis3 2 2" xfId="427"/>
    <cellStyle name="60% - Énfasis3 2 3" xfId="428"/>
    <cellStyle name="60% - Énfasis3 2 4" xfId="429"/>
    <cellStyle name="60% - Énfasis3 3" xfId="430"/>
    <cellStyle name="60% - Énfasis3 3 2" xfId="431"/>
    <cellStyle name="60% - Énfasis3 4" xfId="432"/>
    <cellStyle name="60% - Énfasis3 4 2" xfId="433"/>
    <cellStyle name="60% - Énfasis3 5" xfId="434"/>
    <cellStyle name="60% - Énfasis3 5 2" xfId="435"/>
    <cellStyle name="60% - Énfasis3 6" xfId="436"/>
    <cellStyle name="60% - Énfasis3 6 2" xfId="437"/>
    <cellStyle name="60% - Énfasis3 7" xfId="438"/>
    <cellStyle name="60% - Énfasis3 7 2" xfId="439"/>
    <cellStyle name="60% - Énfasis3 8" xfId="440"/>
    <cellStyle name="60% - Énfasis3 8 2" xfId="441"/>
    <cellStyle name="60% - Énfasis3 9" xfId="442"/>
    <cellStyle name="60% - Énfasis3 9 2" xfId="443"/>
    <cellStyle name="60% - Énfasis4 10" xfId="444"/>
    <cellStyle name="60% - Énfasis4 10 2" xfId="445"/>
    <cellStyle name="60% - Énfasis4 11" xfId="446"/>
    <cellStyle name="60% - Énfasis4 11 2" xfId="447"/>
    <cellStyle name="60% - Énfasis4 2 2" xfId="448"/>
    <cellStyle name="60% - Énfasis4 2 3" xfId="449"/>
    <cellStyle name="60% - Énfasis4 2 4" xfId="450"/>
    <cellStyle name="60% - Énfasis4 3" xfId="451"/>
    <cellStyle name="60% - Énfasis4 3 2" xfId="452"/>
    <cellStyle name="60% - Énfasis4 4" xfId="453"/>
    <cellStyle name="60% - Énfasis4 4 2" xfId="454"/>
    <cellStyle name="60% - Énfasis4 5" xfId="455"/>
    <cellStyle name="60% - Énfasis4 5 2" xfId="456"/>
    <cellStyle name="60% - Énfasis4 6" xfId="457"/>
    <cellStyle name="60% - Énfasis4 6 2" xfId="458"/>
    <cellStyle name="60% - Énfasis4 7" xfId="459"/>
    <cellStyle name="60% - Énfasis4 7 2" xfId="460"/>
    <cellStyle name="60% - Énfasis4 8" xfId="461"/>
    <cellStyle name="60% - Énfasis4 8 2" xfId="462"/>
    <cellStyle name="60% - Énfasis4 9" xfId="463"/>
    <cellStyle name="60% - Énfasis4 9 2" xfId="464"/>
    <cellStyle name="60% - Énfasis5 10" xfId="465"/>
    <cellStyle name="60% - Énfasis5 10 2" xfId="466"/>
    <cellStyle name="60% - Énfasis5 11" xfId="467"/>
    <cellStyle name="60% - Énfasis5 11 2" xfId="468"/>
    <cellStyle name="60% - Énfasis5 2" xfId="469"/>
    <cellStyle name="60% - Énfasis5 2 2" xfId="470"/>
    <cellStyle name="60% - Énfasis5 3" xfId="471"/>
    <cellStyle name="60% - Énfasis5 3 2" xfId="472"/>
    <cellStyle name="60% - Énfasis5 4" xfId="473"/>
    <cellStyle name="60% - Énfasis5 4 2" xfId="474"/>
    <cellStyle name="60% - Énfasis5 5" xfId="475"/>
    <cellStyle name="60% - Énfasis5 5 2" xfId="476"/>
    <cellStyle name="60% - Énfasis5 6" xfId="477"/>
    <cellStyle name="60% - Énfasis5 6 2" xfId="478"/>
    <cellStyle name="60% - Énfasis5 7" xfId="479"/>
    <cellStyle name="60% - Énfasis5 7 2" xfId="480"/>
    <cellStyle name="60% - Énfasis5 8" xfId="481"/>
    <cellStyle name="60% - Énfasis5 8 2" xfId="482"/>
    <cellStyle name="60% - Énfasis5 9" xfId="483"/>
    <cellStyle name="60% - Énfasis5 9 2" xfId="484"/>
    <cellStyle name="60% - Énfasis6 10" xfId="485"/>
    <cellStyle name="60% - Énfasis6 10 2" xfId="486"/>
    <cellStyle name="60% - Énfasis6 11" xfId="487"/>
    <cellStyle name="60% - Énfasis6 11 2" xfId="488"/>
    <cellStyle name="60% - Énfasis6 2 2" xfId="489"/>
    <cellStyle name="60% - Énfasis6 2 3" xfId="490"/>
    <cellStyle name="60% - Énfasis6 2 4" xfId="491"/>
    <cellStyle name="60% - Énfasis6 3" xfId="492"/>
    <cellStyle name="60% - Énfasis6 3 2" xfId="493"/>
    <cellStyle name="60% - Énfasis6 4" xfId="494"/>
    <cellStyle name="60% - Énfasis6 4 2" xfId="495"/>
    <cellStyle name="60% - Énfasis6 5" xfId="496"/>
    <cellStyle name="60% - Énfasis6 5 2" xfId="497"/>
    <cellStyle name="60% - Énfasis6 6" xfId="498"/>
    <cellStyle name="60% - Énfasis6 6 2" xfId="499"/>
    <cellStyle name="60% - Énfasis6 7" xfId="500"/>
    <cellStyle name="60% - Énfasis6 7 2" xfId="501"/>
    <cellStyle name="60% - Énfasis6 8" xfId="502"/>
    <cellStyle name="60% - Énfasis6 8 2" xfId="503"/>
    <cellStyle name="60% - Énfasis6 9" xfId="504"/>
    <cellStyle name="60% - Énfasis6 9 2" xfId="505"/>
    <cellStyle name="Buena 10" xfId="506"/>
    <cellStyle name="Buena 10 2" xfId="507"/>
    <cellStyle name="Buena 11" xfId="508"/>
    <cellStyle name="Buena 11 2" xfId="509"/>
    <cellStyle name="Buena 2" xfId="510"/>
    <cellStyle name="Buena 2 2" xfId="511"/>
    <cellStyle name="Buena 3" xfId="512"/>
    <cellStyle name="Buena 3 2" xfId="513"/>
    <cellStyle name="Buena 4" xfId="514"/>
    <cellStyle name="Buena 4 2" xfId="515"/>
    <cellStyle name="Buena 5" xfId="516"/>
    <cellStyle name="Buena 5 2" xfId="517"/>
    <cellStyle name="Buena 6" xfId="518"/>
    <cellStyle name="Buena 6 2" xfId="519"/>
    <cellStyle name="Buena 7" xfId="520"/>
    <cellStyle name="Buena 7 2" xfId="521"/>
    <cellStyle name="Buena 8" xfId="522"/>
    <cellStyle name="Buena 8 2" xfId="523"/>
    <cellStyle name="Buena 9" xfId="524"/>
    <cellStyle name="Buena 9 2" xfId="525"/>
    <cellStyle name="Cálculo 10" xfId="526"/>
    <cellStyle name="Cálculo 10 2" xfId="527"/>
    <cellStyle name="Cálculo 11" xfId="528"/>
    <cellStyle name="Cálculo 11 2" xfId="529"/>
    <cellStyle name="Cálculo 2" xfId="530"/>
    <cellStyle name="Cálculo 2 2" xfId="531"/>
    <cellStyle name="Cálculo 3" xfId="532"/>
    <cellStyle name="Cálculo 3 2" xfId="533"/>
    <cellStyle name="Cálculo 4" xfId="534"/>
    <cellStyle name="Cálculo 4 2" xfId="535"/>
    <cellStyle name="Cálculo 5" xfId="536"/>
    <cellStyle name="Cálculo 5 2" xfId="537"/>
    <cellStyle name="Cálculo 6" xfId="538"/>
    <cellStyle name="Cálculo 6 2" xfId="539"/>
    <cellStyle name="Cálculo 7" xfId="540"/>
    <cellStyle name="Cálculo 7 2" xfId="541"/>
    <cellStyle name="Cálculo 8" xfId="542"/>
    <cellStyle name="Cálculo 8 2" xfId="543"/>
    <cellStyle name="Cálculo 9" xfId="544"/>
    <cellStyle name="Cálculo 9 2" xfId="545"/>
    <cellStyle name="Celda vinculada 10" xfId="546"/>
    <cellStyle name="Celda vinculada 10 2" xfId="547"/>
    <cellStyle name="Celda vinculada 11" xfId="548"/>
    <cellStyle name="Celda vinculada 11 2" xfId="549"/>
    <cellStyle name="Celda vinculada 2" xfId="550"/>
    <cellStyle name="Celda vinculada 2 2" xfId="551"/>
    <cellStyle name="Celda vinculada 3" xfId="552"/>
    <cellStyle name="Celda vinculada 3 2" xfId="553"/>
    <cellStyle name="Celda vinculada 4" xfId="554"/>
    <cellStyle name="Celda vinculada 4 2" xfId="555"/>
    <cellStyle name="Celda vinculada 5" xfId="556"/>
    <cellStyle name="Celda vinculada 5 2" xfId="557"/>
    <cellStyle name="Celda vinculada 6" xfId="558"/>
    <cellStyle name="Celda vinculada 6 2" xfId="559"/>
    <cellStyle name="Celda vinculada 7" xfId="560"/>
    <cellStyle name="Celda vinculada 7 2" xfId="561"/>
    <cellStyle name="Celda vinculada 8" xfId="562"/>
    <cellStyle name="Celda vinculada 8 2" xfId="563"/>
    <cellStyle name="Celda vinculada 9" xfId="564"/>
    <cellStyle name="Celda vinculada 9 2" xfId="565"/>
    <cellStyle name="Encabezado 4 10" xfId="566"/>
    <cellStyle name="Encabezado 4 10 2" xfId="567"/>
    <cellStyle name="Encabezado 4 11" xfId="568"/>
    <cellStyle name="Encabezado 4 11 2" xfId="569"/>
    <cellStyle name="Encabezado 4 2" xfId="570"/>
    <cellStyle name="Encabezado 4 2 2" xfId="571"/>
    <cellStyle name="Encabezado 4 3" xfId="572"/>
    <cellStyle name="Encabezado 4 3 2" xfId="573"/>
    <cellStyle name="Encabezado 4 4" xfId="574"/>
    <cellStyle name="Encabezado 4 4 2" xfId="575"/>
    <cellStyle name="Encabezado 4 5" xfId="576"/>
    <cellStyle name="Encabezado 4 5 2" xfId="577"/>
    <cellStyle name="Encabezado 4 6" xfId="578"/>
    <cellStyle name="Encabezado 4 6 2" xfId="579"/>
    <cellStyle name="Encabezado 4 7" xfId="580"/>
    <cellStyle name="Encabezado 4 7 2" xfId="581"/>
    <cellStyle name="Encabezado 4 8" xfId="582"/>
    <cellStyle name="Encabezado 4 8 2" xfId="583"/>
    <cellStyle name="Encabezado 4 9" xfId="584"/>
    <cellStyle name="Encabezado 4 9 2" xfId="585"/>
    <cellStyle name="Énfasis1 10" xfId="586"/>
    <cellStyle name="Énfasis1 10 2" xfId="587"/>
    <cellStyle name="Énfasis1 11" xfId="588"/>
    <cellStyle name="Énfasis1 11 2" xfId="589"/>
    <cellStyle name="Énfasis1 2" xfId="590"/>
    <cellStyle name="Énfasis1 2 2" xfId="591"/>
    <cellStyle name="Énfasis1 3" xfId="592"/>
    <cellStyle name="Énfasis1 3 2" xfId="593"/>
    <cellStyle name="Énfasis1 4" xfId="594"/>
    <cellStyle name="Énfasis1 4 2" xfId="595"/>
    <cellStyle name="Énfasis1 5" xfId="596"/>
    <cellStyle name="Énfasis1 5 2" xfId="597"/>
    <cellStyle name="Énfasis1 6" xfId="598"/>
    <cellStyle name="Énfasis1 6 2" xfId="599"/>
    <cellStyle name="Énfasis1 7" xfId="600"/>
    <cellStyle name="Énfasis1 7 2" xfId="601"/>
    <cellStyle name="Énfasis1 8" xfId="602"/>
    <cellStyle name="Énfasis1 8 2" xfId="603"/>
    <cellStyle name="Énfasis1 9" xfId="604"/>
    <cellStyle name="Énfasis1 9 2" xfId="605"/>
    <cellStyle name="Énfasis2 10" xfId="606"/>
    <cellStyle name="Énfasis2 10 2" xfId="607"/>
    <cellStyle name="Énfasis2 11" xfId="608"/>
    <cellStyle name="Énfasis2 11 2" xfId="609"/>
    <cellStyle name="Énfasis2 2" xfId="610"/>
    <cellStyle name="Énfasis2 2 2" xfId="611"/>
    <cellStyle name="Énfasis2 3" xfId="612"/>
    <cellStyle name="Énfasis2 3 2" xfId="613"/>
    <cellStyle name="Énfasis2 4" xfId="614"/>
    <cellStyle name="Énfasis2 4 2" xfId="615"/>
    <cellStyle name="Énfasis2 5" xfId="616"/>
    <cellStyle name="Énfasis2 5 2" xfId="617"/>
    <cellStyle name="Énfasis2 6" xfId="618"/>
    <cellStyle name="Énfasis2 6 2" xfId="619"/>
    <cellStyle name="Énfasis2 7" xfId="620"/>
    <cellStyle name="Énfasis2 7 2" xfId="621"/>
    <cellStyle name="Énfasis2 8" xfId="622"/>
    <cellStyle name="Énfasis2 8 2" xfId="623"/>
    <cellStyle name="Énfasis2 9" xfId="624"/>
    <cellStyle name="Énfasis2 9 2" xfId="625"/>
    <cellStyle name="Énfasis3 10" xfId="626"/>
    <cellStyle name="Énfasis3 10 2" xfId="627"/>
    <cellStyle name="Énfasis3 11" xfId="628"/>
    <cellStyle name="Énfasis3 11 2" xfId="629"/>
    <cellStyle name="Énfasis3 2" xfId="630"/>
    <cellStyle name="Énfasis3 2 2" xfId="631"/>
    <cellStyle name="Énfasis3 3" xfId="632"/>
    <cellStyle name="Énfasis3 3 2" xfId="633"/>
    <cellStyle name="Énfasis3 4" xfId="634"/>
    <cellStyle name="Énfasis3 4 2" xfId="635"/>
    <cellStyle name="Énfasis3 5" xfId="636"/>
    <cellStyle name="Énfasis3 5 2" xfId="637"/>
    <cellStyle name="Énfasis3 6" xfId="638"/>
    <cellStyle name="Énfasis3 6 2" xfId="639"/>
    <cellStyle name="Énfasis3 7" xfId="640"/>
    <cellStyle name="Énfasis3 7 2" xfId="641"/>
    <cellStyle name="Énfasis3 8" xfId="642"/>
    <cellStyle name="Énfasis3 8 2" xfId="643"/>
    <cellStyle name="Énfasis3 9" xfId="644"/>
    <cellStyle name="Énfasis3 9 2" xfId="645"/>
    <cellStyle name="Énfasis4 10" xfId="646"/>
    <cellStyle name="Énfasis4 10 2" xfId="647"/>
    <cellStyle name="Énfasis4 11" xfId="648"/>
    <cellStyle name="Énfasis4 11 2" xfId="649"/>
    <cellStyle name="Énfasis4 2" xfId="650"/>
    <cellStyle name="Énfasis4 2 2" xfId="651"/>
    <cellStyle name="Énfasis4 3" xfId="652"/>
    <cellStyle name="Énfasis4 3 2" xfId="653"/>
    <cellStyle name="Énfasis4 4" xfId="654"/>
    <cellStyle name="Énfasis4 4 2" xfId="655"/>
    <cellStyle name="Énfasis4 5" xfId="656"/>
    <cellStyle name="Énfasis4 5 2" xfId="657"/>
    <cellStyle name="Énfasis4 6" xfId="658"/>
    <cellStyle name="Énfasis4 6 2" xfId="659"/>
    <cellStyle name="Énfasis4 7" xfId="660"/>
    <cellStyle name="Énfasis4 7 2" xfId="661"/>
    <cellStyle name="Énfasis4 8" xfId="662"/>
    <cellStyle name="Énfasis4 8 2" xfId="663"/>
    <cellStyle name="Énfasis4 9" xfId="664"/>
    <cellStyle name="Énfasis4 9 2" xfId="665"/>
    <cellStyle name="Énfasis6 10" xfId="666"/>
    <cellStyle name="Énfasis6 10 2" xfId="667"/>
    <cellStyle name="Énfasis6 11" xfId="668"/>
    <cellStyle name="Énfasis6 11 2" xfId="669"/>
    <cellStyle name="Énfasis6 2" xfId="670"/>
    <cellStyle name="Énfasis6 2 2" xfId="671"/>
    <cellStyle name="Énfasis6 3" xfId="672"/>
    <cellStyle name="Énfasis6 3 2" xfId="673"/>
    <cellStyle name="Énfasis6 4" xfId="674"/>
    <cellStyle name="Énfasis6 4 2" xfId="675"/>
    <cellStyle name="Énfasis6 5" xfId="676"/>
    <cellStyle name="Énfasis6 5 2" xfId="677"/>
    <cellStyle name="Énfasis6 6" xfId="678"/>
    <cellStyle name="Énfasis6 6 2" xfId="679"/>
    <cellStyle name="Énfasis6 7" xfId="680"/>
    <cellStyle name="Énfasis6 7 2" xfId="681"/>
    <cellStyle name="Énfasis6 8" xfId="682"/>
    <cellStyle name="Énfasis6 8 2" xfId="683"/>
    <cellStyle name="Énfasis6 9" xfId="684"/>
    <cellStyle name="Énfasis6 9 2" xfId="685"/>
    <cellStyle name="Entrada 10" xfId="686"/>
    <cellStyle name="Entrada 10 2" xfId="687"/>
    <cellStyle name="Entrada 11" xfId="688"/>
    <cellStyle name="Entrada 11 2" xfId="689"/>
    <cellStyle name="Entrada 2" xfId="690"/>
    <cellStyle name="Entrada 2 2" xfId="691"/>
    <cellStyle name="Entrada 3" xfId="692"/>
    <cellStyle name="Entrada 3 2" xfId="693"/>
    <cellStyle name="Entrada 4" xfId="694"/>
    <cellStyle name="Entrada 4 2" xfId="695"/>
    <cellStyle name="Entrada 5" xfId="696"/>
    <cellStyle name="Entrada 5 2" xfId="697"/>
    <cellStyle name="Entrada 6" xfId="698"/>
    <cellStyle name="Entrada 6 2" xfId="699"/>
    <cellStyle name="Entrada 7" xfId="700"/>
    <cellStyle name="Entrada 7 2" xfId="701"/>
    <cellStyle name="Entrada 8" xfId="702"/>
    <cellStyle name="Entrada 8 2" xfId="703"/>
    <cellStyle name="Entrada 9" xfId="704"/>
    <cellStyle name="Entrada 9 2" xfId="705"/>
    <cellStyle name="Incorrecto 10" xfId="706"/>
    <cellStyle name="Incorrecto 10 2" xfId="707"/>
    <cellStyle name="Incorrecto 11" xfId="708"/>
    <cellStyle name="Incorrecto 11 2" xfId="709"/>
    <cellStyle name="Incorrecto 2" xfId="710"/>
    <cellStyle name="Incorrecto 2 2" xfId="711"/>
    <cellStyle name="Incorrecto 3" xfId="712"/>
    <cellStyle name="Incorrecto 3 2" xfId="713"/>
    <cellStyle name="Incorrecto 4" xfId="714"/>
    <cellStyle name="Incorrecto 4 2" xfId="715"/>
    <cellStyle name="Incorrecto 5" xfId="716"/>
    <cellStyle name="Incorrecto 5 2" xfId="717"/>
    <cellStyle name="Incorrecto 6" xfId="718"/>
    <cellStyle name="Incorrecto 6 2" xfId="719"/>
    <cellStyle name="Incorrecto 7" xfId="720"/>
    <cellStyle name="Incorrecto 7 2" xfId="721"/>
    <cellStyle name="Incorrecto 8" xfId="722"/>
    <cellStyle name="Incorrecto 8 2" xfId="723"/>
    <cellStyle name="Incorrecto 9" xfId="724"/>
    <cellStyle name="Incorrecto 9 2" xfId="725"/>
    <cellStyle name="Millares" xfId="1623" builtinId="3"/>
    <cellStyle name="Millares 10" xfId="726"/>
    <cellStyle name="Millares 11" xfId="727"/>
    <cellStyle name="Millares 12" xfId="728"/>
    <cellStyle name="Millares 13" xfId="729"/>
    <cellStyle name="Millares 14" xfId="730"/>
    <cellStyle name="Millares 15" xfId="731"/>
    <cellStyle name="Millares 16" xfId="732"/>
    <cellStyle name="Millares 16 2" xfId="733"/>
    <cellStyle name="Millares 17" xfId="734"/>
    <cellStyle name="Millares 17 2" xfId="735"/>
    <cellStyle name="Millares 18" xfId="736"/>
    <cellStyle name="Millares 2" xfId="737"/>
    <cellStyle name="Millares 3" xfId="738"/>
    <cellStyle name="Millares 4" xfId="739"/>
    <cellStyle name="Millares 5" xfId="740"/>
    <cellStyle name="Millares 6" xfId="741"/>
    <cellStyle name="Millares 7" xfId="742"/>
    <cellStyle name="Millares 8" xfId="743"/>
    <cellStyle name="Millares 9" xfId="744"/>
    <cellStyle name="Millares_4.4 FACTURACIÓN" xfId="745"/>
    <cellStyle name="Millares_432Venta resumenmen-2001" xfId="746"/>
    <cellStyle name="Millares_PRODUCCION2000" xfId="747"/>
    <cellStyle name="Neutral 10" xfId="748"/>
    <cellStyle name="Neutral 10 2" xfId="749"/>
    <cellStyle name="Neutral 11" xfId="750"/>
    <cellStyle name="Neutral 11 2" xfId="751"/>
    <cellStyle name="Neutral 2" xfId="752"/>
    <cellStyle name="Neutral 2 2" xfId="753"/>
    <cellStyle name="Neutral 3" xfId="754"/>
    <cellStyle name="Neutral 3 2" xfId="755"/>
    <cellStyle name="Neutral 4" xfId="756"/>
    <cellStyle name="Neutral 4 2" xfId="757"/>
    <cellStyle name="Neutral 5" xfId="758"/>
    <cellStyle name="Neutral 5 2" xfId="759"/>
    <cellStyle name="Neutral 6" xfId="760"/>
    <cellStyle name="Neutral 6 2" xfId="761"/>
    <cellStyle name="Neutral 7" xfId="762"/>
    <cellStyle name="Neutral 7 2" xfId="763"/>
    <cellStyle name="Neutral 8" xfId="764"/>
    <cellStyle name="Neutral 8 2" xfId="765"/>
    <cellStyle name="Neutral 9" xfId="766"/>
    <cellStyle name="Neutral 9 2" xfId="767"/>
    <cellStyle name="Normal" xfId="0" builtinId="0"/>
    <cellStyle name="Normal 10" xfId="768"/>
    <cellStyle name="Normal 10 10" xfId="769"/>
    <cellStyle name="Normal 10 11" xfId="770"/>
    <cellStyle name="Normal 10 12" xfId="771"/>
    <cellStyle name="Normal 10 13" xfId="772"/>
    <cellStyle name="Normal 10 14" xfId="773"/>
    <cellStyle name="Normal 10 15" xfId="774"/>
    <cellStyle name="Normal 10 16" xfId="775"/>
    <cellStyle name="Normal 10 2" xfId="776"/>
    <cellStyle name="Normal 10 3" xfId="777"/>
    <cellStyle name="Normal 10 4" xfId="778"/>
    <cellStyle name="Normal 10 5" xfId="779"/>
    <cellStyle name="Normal 10 6" xfId="780"/>
    <cellStyle name="Normal 10 7" xfId="781"/>
    <cellStyle name="Normal 10 8" xfId="782"/>
    <cellStyle name="Normal 10 9" xfId="783"/>
    <cellStyle name="Normal 11" xfId="784"/>
    <cellStyle name="Normal 11 10" xfId="785"/>
    <cellStyle name="Normal 11 11" xfId="786"/>
    <cellStyle name="Normal 11 12" xfId="787"/>
    <cellStyle name="Normal 11 13" xfId="788"/>
    <cellStyle name="Normal 11 14" xfId="789"/>
    <cellStyle name="Normal 11 15" xfId="790"/>
    <cellStyle name="Normal 11 16" xfId="791"/>
    <cellStyle name="Normal 11 2" xfId="792"/>
    <cellStyle name="Normal 11 2 2" xfId="793"/>
    <cellStyle name="Normal 11 2 2 2" xfId="794"/>
    <cellStyle name="Normal 11 3" xfId="795"/>
    <cellStyle name="Normal 11 4" xfId="796"/>
    <cellStyle name="Normal 11 5" xfId="797"/>
    <cellStyle name="Normal 11 6" xfId="798"/>
    <cellStyle name="Normal 11 7" xfId="799"/>
    <cellStyle name="Normal 11 8" xfId="800"/>
    <cellStyle name="Normal 11 9" xfId="801"/>
    <cellStyle name="Normal 12 10" xfId="802"/>
    <cellStyle name="Normal 12 2" xfId="803"/>
    <cellStyle name="Normal 12 3" xfId="804"/>
    <cellStyle name="Normal 12 4" xfId="805"/>
    <cellStyle name="Normal 12 5" xfId="806"/>
    <cellStyle name="Normal 12 6" xfId="807"/>
    <cellStyle name="Normal 12 7" xfId="808"/>
    <cellStyle name="Normal 12 8" xfId="809"/>
    <cellStyle name="Normal 12 9" xfId="810"/>
    <cellStyle name="Normal 13" xfId="811"/>
    <cellStyle name="Normal 13 10" xfId="812"/>
    <cellStyle name="Normal 13 11" xfId="813"/>
    <cellStyle name="Normal 13 12" xfId="814"/>
    <cellStyle name="Normal 13 13" xfId="815"/>
    <cellStyle name="Normal 13 14" xfId="816"/>
    <cellStyle name="Normal 13 15" xfId="817"/>
    <cellStyle name="Normal 13 2" xfId="818"/>
    <cellStyle name="Normal 13 3" xfId="819"/>
    <cellStyle name="Normal 13 4" xfId="820"/>
    <cellStyle name="Normal 13 5" xfId="821"/>
    <cellStyle name="Normal 13 6" xfId="822"/>
    <cellStyle name="Normal 13 7" xfId="823"/>
    <cellStyle name="Normal 13 8" xfId="824"/>
    <cellStyle name="Normal 13 9" xfId="825"/>
    <cellStyle name="Normal 14" xfId="826"/>
    <cellStyle name="Normal 14 10" xfId="827"/>
    <cellStyle name="Normal 14 11" xfId="828"/>
    <cellStyle name="Normal 14 12" xfId="829"/>
    <cellStyle name="Normal 14 13" xfId="830"/>
    <cellStyle name="Normal 14 14" xfId="831"/>
    <cellStyle name="Normal 14 15" xfId="832"/>
    <cellStyle name="Normal 14 16" xfId="833"/>
    <cellStyle name="Normal 14 2" xfId="834"/>
    <cellStyle name="Normal 14 3" xfId="835"/>
    <cellStyle name="Normal 14 4" xfId="836"/>
    <cellStyle name="Normal 14 5" xfId="837"/>
    <cellStyle name="Normal 14 6" xfId="838"/>
    <cellStyle name="Normal 14 7" xfId="839"/>
    <cellStyle name="Normal 14 8" xfId="840"/>
    <cellStyle name="Normal 14 9" xfId="841"/>
    <cellStyle name="Normal 15" xfId="842"/>
    <cellStyle name="Normal 15 10" xfId="843"/>
    <cellStyle name="Normal 15 11" xfId="844"/>
    <cellStyle name="Normal 15 12" xfId="845"/>
    <cellStyle name="Normal 15 13" xfId="846"/>
    <cellStyle name="Normal 15 14" xfId="847"/>
    <cellStyle name="Normal 15 15" xfId="848"/>
    <cellStyle name="Normal 15 2" xfId="849"/>
    <cellStyle name="Normal 15 3" xfId="850"/>
    <cellStyle name="Normal 15 4" xfId="851"/>
    <cellStyle name="Normal 15 5" xfId="852"/>
    <cellStyle name="Normal 15 6" xfId="853"/>
    <cellStyle name="Normal 15 7" xfId="854"/>
    <cellStyle name="Normal 15 8" xfId="855"/>
    <cellStyle name="Normal 15 9" xfId="856"/>
    <cellStyle name="Normal 16" xfId="857"/>
    <cellStyle name="Normal 16 10" xfId="858"/>
    <cellStyle name="Normal 16 11" xfId="859"/>
    <cellStyle name="Normal 16 12" xfId="860"/>
    <cellStyle name="Normal 16 13" xfId="861"/>
    <cellStyle name="Normal 16 14" xfId="862"/>
    <cellStyle name="Normal 16 15" xfId="863"/>
    <cellStyle name="Normal 16 2" xfId="864"/>
    <cellStyle name="Normal 16 3" xfId="865"/>
    <cellStyle name="Normal 16 4" xfId="866"/>
    <cellStyle name="Normal 16 5" xfId="867"/>
    <cellStyle name="Normal 16 6" xfId="868"/>
    <cellStyle name="Normal 16 7" xfId="869"/>
    <cellStyle name="Normal 16 8" xfId="870"/>
    <cellStyle name="Normal 16 9" xfId="871"/>
    <cellStyle name="Normal 17 10" xfId="872"/>
    <cellStyle name="Normal 17 11" xfId="873"/>
    <cellStyle name="Normal 17 12" xfId="874"/>
    <cellStyle name="Normal 17 13" xfId="875"/>
    <cellStyle name="Normal 17 14" xfId="876"/>
    <cellStyle name="Normal 17 15" xfId="877"/>
    <cellStyle name="Normal 17 16" xfId="878"/>
    <cellStyle name="Normal 17 2" xfId="879"/>
    <cellStyle name="Normal 17 2 10" xfId="880"/>
    <cellStyle name="Normal 17 2 11" xfId="881"/>
    <cellStyle name="Normal 17 2 12" xfId="882"/>
    <cellStyle name="Normal 17 2 13" xfId="883"/>
    <cellStyle name="Normal 17 2 14" xfId="884"/>
    <cellStyle name="Normal 17 2 15" xfId="885"/>
    <cellStyle name="Normal 17 2 2" xfId="886"/>
    <cellStyle name="Normal 17 2 2 2" xfId="887"/>
    <cellStyle name="Normal 17 2 3" xfId="888"/>
    <cellStyle name="Normal 17 2 4" xfId="889"/>
    <cellStyle name="Normal 17 2 5" xfId="890"/>
    <cellStyle name="Normal 17 2 6" xfId="891"/>
    <cellStyle name="Normal 17 2 7" xfId="892"/>
    <cellStyle name="Normal 17 2 8" xfId="893"/>
    <cellStyle name="Normal 17 2 9" xfId="894"/>
    <cellStyle name="Normal 17 3" xfId="895"/>
    <cellStyle name="Normal 17 4" xfId="896"/>
    <cellStyle name="Normal 17 5" xfId="897"/>
    <cellStyle name="Normal 17 6" xfId="898"/>
    <cellStyle name="Normal 17 7" xfId="899"/>
    <cellStyle name="Normal 17 8" xfId="900"/>
    <cellStyle name="Normal 17 9" xfId="901"/>
    <cellStyle name="Normal 18 10" xfId="902"/>
    <cellStyle name="Normal 18 11" xfId="903"/>
    <cellStyle name="Normal 18 12" xfId="904"/>
    <cellStyle name="Normal 18 13" xfId="905"/>
    <cellStyle name="Normal 18 14" xfId="906"/>
    <cellStyle name="Normal 18 15" xfId="907"/>
    <cellStyle name="Normal 18 16" xfId="908"/>
    <cellStyle name="Normal 18 2" xfId="909"/>
    <cellStyle name="Normal 18 2 10" xfId="910"/>
    <cellStyle name="Normal 18 2 11" xfId="911"/>
    <cellStyle name="Normal 18 2 12" xfId="912"/>
    <cellStyle name="Normal 18 2 13" xfId="913"/>
    <cellStyle name="Normal 18 2 14" xfId="914"/>
    <cellStyle name="Normal 18 2 15" xfId="915"/>
    <cellStyle name="Normal 18 2 2" xfId="916"/>
    <cellStyle name="Normal 18 2 2 2" xfId="917"/>
    <cellStyle name="Normal 18 2 3" xfId="918"/>
    <cellStyle name="Normal 18 2 4" xfId="919"/>
    <cellStyle name="Normal 18 2 5" xfId="920"/>
    <cellStyle name="Normal 18 2 6" xfId="921"/>
    <cellStyle name="Normal 18 2 7" xfId="922"/>
    <cellStyle name="Normal 18 2 8" xfId="923"/>
    <cellStyle name="Normal 18 2 9" xfId="924"/>
    <cellStyle name="Normal 18 3" xfId="925"/>
    <cellStyle name="Normal 18 4" xfId="926"/>
    <cellStyle name="Normal 18 5" xfId="927"/>
    <cellStyle name="Normal 18 6" xfId="928"/>
    <cellStyle name="Normal 18 7" xfId="929"/>
    <cellStyle name="Normal 18 8" xfId="930"/>
    <cellStyle name="Normal 18 9" xfId="931"/>
    <cellStyle name="Normal 19 2" xfId="932"/>
    <cellStyle name="Normal 19 3" xfId="933"/>
    <cellStyle name="Normal 2" xfId="934"/>
    <cellStyle name="Normal 2 10" xfId="935"/>
    <cellStyle name="Normal 2 11" xfId="936"/>
    <cellStyle name="Normal 2 12" xfId="937"/>
    <cellStyle name="Normal 2 13" xfId="938"/>
    <cellStyle name="Normal 2 14" xfId="939"/>
    <cellStyle name="Normal 2 15" xfId="940"/>
    <cellStyle name="Normal 2 16" xfId="941"/>
    <cellStyle name="Normal 2 17" xfId="942"/>
    <cellStyle name="Normal 2 18" xfId="943"/>
    <cellStyle name="Normal 2 19" xfId="944"/>
    <cellStyle name="Normal 2 2" xfId="945"/>
    <cellStyle name="Normal 2 2 10" xfId="946"/>
    <cellStyle name="Normal 2 2 11" xfId="947"/>
    <cellStyle name="Normal 2 2 12" xfId="948"/>
    <cellStyle name="Normal 2 2 12 2" xfId="949"/>
    <cellStyle name="Normal 2 2 13" xfId="950"/>
    <cellStyle name="Normal 2 2 14" xfId="951"/>
    <cellStyle name="Normal 2 2 15" xfId="952"/>
    <cellStyle name="Normal 2 2 16" xfId="953"/>
    <cellStyle name="Normal 2 2 17" xfId="954"/>
    <cellStyle name="Normal 2 2 18" xfId="955"/>
    <cellStyle name="Normal 2 2 19" xfId="956"/>
    <cellStyle name="Normal 2 2 2" xfId="957"/>
    <cellStyle name="Normal 2 2 2 10" xfId="958"/>
    <cellStyle name="Normal 2 2 2 11" xfId="959"/>
    <cellStyle name="Normal 2 2 2 12" xfId="960"/>
    <cellStyle name="Normal 2 2 2 13" xfId="961"/>
    <cellStyle name="Normal 2 2 2 14" xfId="962"/>
    <cellStyle name="Normal 2 2 2 15" xfId="963"/>
    <cellStyle name="Normal 2 2 2 2" xfId="964"/>
    <cellStyle name="Normal 2 2 2 2 2" xfId="965"/>
    <cellStyle name="Normal 2 2 2 3" xfId="966"/>
    <cellStyle name="Normal 2 2 2 4" xfId="967"/>
    <cellStyle name="Normal 2 2 2 5" xfId="968"/>
    <cellStyle name="Normal 2 2 2 6" xfId="969"/>
    <cellStyle name="Normal 2 2 2 7" xfId="970"/>
    <cellStyle name="Normal 2 2 2 8" xfId="971"/>
    <cellStyle name="Normal 2 2 2 9" xfId="972"/>
    <cellStyle name="Normal 2 2 20" xfId="973"/>
    <cellStyle name="Normal 2 2 21" xfId="974"/>
    <cellStyle name="Normal 2 2 22" xfId="975"/>
    <cellStyle name="Normal 2 2 23" xfId="976"/>
    <cellStyle name="Normal 2 2 24" xfId="977"/>
    <cellStyle name="Normal 2 2 3" xfId="978"/>
    <cellStyle name="Normal 2 2 4" xfId="979"/>
    <cellStyle name="Normal 2 2 5" xfId="980"/>
    <cellStyle name="Normal 2 2 6" xfId="981"/>
    <cellStyle name="Normal 2 2 7" xfId="982"/>
    <cellStyle name="Normal 2 2 8" xfId="983"/>
    <cellStyle name="Normal 2 2 9" xfId="984"/>
    <cellStyle name="Normal 2 20" xfId="985"/>
    <cellStyle name="Normal 2 21" xfId="986"/>
    <cellStyle name="Normal 2 22" xfId="987"/>
    <cellStyle name="Normal 2 3" xfId="988"/>
    <cellStyle name="Normal 2 3 10" xfId="989"/>
    <cellStyle name="Normal 2 3 11" xfId="990"/>
    <cellStyle name="Normal 2 3 11 10" xfId="991"/>
    <cellStyle name="Normal 2 3 11 11" xfId="992"/>
    <cellStyle name="Normal 2 3 11 12" xfId="993"/>
    <cellStyle name="Normal 2 3 11 13" xfId="994"/>
    <cellStyle name="Normal 2 3 11 14" xfId="995"/>
    <cellStyle name="Normal 2 3 11 15" xfId="996"/>
    <cellStyle name="Normal 2 3 11 2" xfId="997"/>
    <cellStyle name="Normal 2 3 11 2 2" xfId="998"/>
    <cellStyle name="Normal 2 3 11 3" xfId="999"/>
    <cellStyle name="Normal 2 3 11 4" xfId="1000"/>
    <cellStyle name="Normal 2 3 11 5" xfId="1001"/>
    <cellStyle name="Normal 2 3 11 6" xfId="1002"/>
    <cellStyle name="Normal 2 3 11 7" xfId="1003"/>
    <cellStyle name="Normal 2 3 11 8" xfId="1004"/>
    <cellStyle name="Normal 2 3 11 9" xfId="1005"/>
    <cellStyle name="Normal 2 3 12" xfId="1006"/>
    <cellStyle name="Normal 2 3 13" xfId="1007"/>
    <cellStyle name="Normal 2 3 14" xfId="1008"/>
    <cellStyle name="Normal 2 3 15" xfId="1009"/>
    <cellStyle name="Normal 2 3 16" xfId="1010"/>
    <cellStyle name="Normal 2 3 17" xfId="1011"/>
    <cellStyle name="Normal 2 3 18" xfId="1012"/>
    <cellStyle name="Normal 2 3 18 2" xfId="1013"/>
    <cellStyle name="Normal 2 3 19" xfId="1014"/>
    <cellStyle name="Normal 2 3 2" xfId="1015"/>
    <cellStyle name="Normal 2 3 2 10" xfId="1016"/>
    <cellStyle name="Normal 2 3 2 11" xfId="1017"/>
    <cellStyle name="Normal 2 3 2 11 2" xfId="1018"/>
    <cellStyle name="Normal 2 3 2 12" xfId="1019"/>
    <cellStyle name="Normal 2 3 2 13" xfId="1020"/>
    <cellStyle name="Normal 2 3 2 14" xfId="1021"/>
    <cellStyle name="Normal 2 3 2 15" xfId="1022"/>
    <cellStyle name="Normal 2 3 2 16" xfId="1023"/>
    <cellStyle name="Normal 2 3 2 17" xfId="1024"/>
    <cellStyle name="Normal 2 3 2 18" xfId="1025"/>
    <cellStyle name="Normal 2 3 2 19" xfId="1026"/>
    <cellStyle name="Normal 2 3 2 2" xfId="1027"/>
    <cellStyle name="Normal 2 3 2 2 10" xfId="1028"/>
    <cellStyle name="Normal 2 3 2 2 11" xfId="1029"/>
    <cellStyle name="Normal 2 3 2 2 12" xfId="1030"/>
    <cellStyle name="Normal 2 3 2 2 13" xfId="1031"/>
    <cellStyle name="Normal 2 3 2 2 14" xfId="1032"/>
    <cellStyle name="Normal 2 3 2 2 15" xfId="1033"/>
    <cellStyle name="Normal 2 3 2 2 16" xfId="1034"/>
    <cellStyle name="Normal 2 3 2 2 17" xfId="1035"/>
    <cellStyle name="Normal 2 3 2 2 2" xfId="1036"/>
    <cellStyle name="Normal 2 3 2 2 2 2" xfId="1037"/>
    <cellStyle name="Normal 2 3 2 2 2 3" xfId="1038"/>
    <cellStyle name="Normal 2 3 2 2 2 4" xfId="1039"/>
    <cellStyle name="Normal 2 3 2 2 3" xfId="1040"/>
    <cellStyle name="Normal 2 3 2 2 4" xfId="1041"/>
    <cellStyle name="Normal 2 3 2 2 5" xfId="1042"/>
    <cellStyle name="Normal 2 3 2 2 6" xfId="1043"/>
    <cellStyle name="Normal 2 3 2 2 7" xfId="1044"/>
    <cellStyle name="Normal 2 3 2 2 8" xfId="1045"/>
    <cellStyle name="Normal 2 3 2 2 9" xfId="1046"/>
    <cellStyle name="Normal 2 3 2 20" xfId="1047"/>
    <cellStyle name="Normal 2 3 2 21" xfId="1048"/>
    <cellStyle name="Normal 2 3 2 22" xfId="1049"/>
    <cellStyle name="Normal 2 3 2 23" xfId="1050"/>
    <cellStyle name="Normal 2 3 2 24" xfId="1051"/>
    <cellStyle name="Normal 2 3 2 25" xfId="1052"/>
    <cellStyle name="Normal 2 3 2 3" xfId="1053"/>
    <cellStyle name="Normal 2 3 2 4" xfId="1054"/>
    <cellStyle name="Normal 2 3 2 5" xfId="1055"/>
    <cellStyle name="Normal 2 3 2 6" xfId="1056"/>
    <cellStyle name="Normal 2 3 2 7" xfId="1057"/>
    <cellStyle name="Normal 2 3 2 8" xfId="1058"/>
    <cellStyle name="Normal 2 3 2 9" xfId="1059"/>
    <cellStyle name="Normal 2 3 20" xfId="1060"/>
    <cellStyle name="Normal 2 3 21" xfId="1061"/>
    <cellStyle name="Normal 2 3 22" xfId="1062"/>
    <cellStyle name="Normal 2 3 23" xfId="1063"/>
    <cellStyle name="Normal 2 3 24" xfId="1064"/>
    <cellStyle name="Normal 2 3 25" xfId="1065"/>
    <cellStyle name="Normal 2 3 26" xfId="1066"/>
    <cellStyle name="Normal 2 3 27" xfId="1067"/>
    <cellStyle name="Normal 2 3 28" xfId="1068"/>
    <cellStyle name="Normal 2 3 29" xfId="1069"/>
    <cellStyle name="Normal 2 3 3" xfId="1070"/>
    <cellStyle name="Normal 2 3 30" xfId="1071"/>
    <cellStyle name="Normal 2 3 31" xfId="1072"/>
    <cellStyle name="Normal 2 3 31 2" xfId="1073"/>
    <cellStyle name="Normal 2 3 32" xfId="1074"/>
    <cellStyle name="Normal 2 3 4" xfId="1075"/>
    <cellStyle name="Normal 2 3 5" xfId="1076"/>
    <cellStyle name="Normal 2 3 6" xfId="1077"/>
    <cellStyle name="Normal 2 3 6 10" xfId="1078"/>
    <cellStyle name="Normal 2 3 6 10 2" xfId="1079"/>
    <cellStyle name="Normal 2 3 6 11" xfId="1080"/>
    <cellStyle name="Normal 2 3 6 12" xfId="1081"/>
    <cellStyle name="Normal 2 3 6 13" xfId="1082"/>
    <cellStyle name="Normal 2 3 6 14" xfId="1083"/>
    <cellStyle name="Normal 2 3 6 15" xfId="1084"/>
    <cellStyle name="Normal 2 3 6 16" xfId="1085"/>
    <cellStyle name="Normal 2 3 6 17" xfId="1086"/>
    <cellStyle name="Normal 2 3 6 18" xfId="1087"/>
    <cellStyle name="Normal 2 3 6 19" xfId="1088"/>
    <cellStyle name="Normal 2 3 6 2" xfId="1089"/>
    <cellStyle name="Normal 2 3 6 2 10" xfId="1090"/>
    <cellStyle name="Normal 2 3 6 2 11" xfId="1091"/>
    <cellStyle name="Normal 2 3 6 2 12" xfId="1092"/>
    <cellStyle name="Normal 2 3 6 2 13" xfId="1093"/>
    <cellStyle name="Normal 2 3 6 2 14" xfId="1094"/>
    <cellStyle name="Normal 2 3 6 2 15" xfId="1095"/>
    <cellStyle name="Normal 2 3 6 2 2" xfId="1096"/>
    <cellStyle name="Normal 2 3 6 2 2 2" xfId="1097"/>
    <cellStyle name="Normal 2 3 6 2 3" xfId="1098"/>
    <cellStyle name="Normal 2 3 6 2 4" xfId="1099"/>
    <cellStyle name="Normal 2 3 6 2 5" xfId="1100"/>
    <cellStyle name="Normal 2 3 6 2 6" xfId="1101"/>
    <cellStyle name="Normal 2 3 6 2 7" xfId="1102"/>
    <cellStyle name="Normal 2 3 6 2 8" xfId="1103"/>
    <cellStyle name="Normal 2 3 6 2 9" xfId="1104"/>
    <cellStyle name="Normal 2 3 6 20" xfId="1105"/>
    <cellStyle name="Normal 2 3 6 21" xfId="1106"/>
    <cellStyle name="Normal 2 3 6 22" xfId="1107"/>
    <cellStyle name="Normal 2 3 6 3" xfId="1108"/>
    <cellStyle name="Normal 2 3 6 4" xfId="1109"/>
    <cellStyle name="Normal 2 3 6 5" xfId="1110"/>
    <cellStyle name="Normal 2 3 6 6" xfId="1111"/>
    <cellStyle name="Normal 2 3 6 7" xfId="1112"/>
    <cellStyle name="Normal 2 3 6 8" xfId="1113"/>
    <cellStyle name="Normal 2 3 6 9" xfId="1114"/>
    <cellStyle name="Normal 2 3 7" xfId="1115"/>
    <cellStyle name="Normal 2 3 8" xfId="1116"/>
    <cellStyle name="Normal 2 3 9" xfId="1117"/>
    <cellStyle name="Normal 2 4" xfId="1118"/>
    <cellStyle name="Normal 2 4 10" xfId="1119"/>
    <cellStyle name="Normal 2 4 11" xfId="1120"/>
    <cellStyle name="Normal 2 4 11 2" xfId="1121"/>
    <cellStyle name="Normal 2 4 12" xfId="1122"/>
    <cellStyle name="Normal 2 4 13" xfId="1123"/>
    <cellStyle name="Normal 2 4 14" xfId="1124"/>
    <cellStyle name="Normal 2 4 15" xfId="1125"/>
    <cellStyle name="Normal 2 4 16" xfId="1126"/>
    <cellStyle name="Normal 2 4 17" xfId="1127"/>
    <cellStyle name="Normal 2 4 18" xfId="1128"/>
    <cellStyle name="Normal 2 4 19" xfId="1129"/>
    <cellStyle name="Normal 2 4 2" xfId="1130"/>
    <cellStyle name="Normal 2 4 2 10" xfId="1131"/>
    <cellStyle name="Normal 2 4 2 11" xfId="1132"/>
    <cellStyle name="Normal 2 4 2 12" xfId="1133"/>
    <cellStyle name="Normal 2 4 2 13" xfId="1134"/>
    <cellStyle name="Normal 2 4 2 14" xfId="1135"/>
    <cellStyle name="Normal 2 4 2 15" xfId="1136"/>
    <cellStyle name="Normal 2 4 2 2" xfId="1137"/>
    <cellStyle name="Normal 2 4 2 2 2" xfId="1138"/>
    <cellStyle name="Normal 2 4 2 3" xfId="1139"/>
    <cellStyle name="Normal 2 4 2 4" xfId="1140"/>
    <cellStyle name="Normal 2 4 2 5" xfId="1141"/>
    <cellStyle name="Normal 2 4 2 6" xfId="1142"/>
    <cellStyle name="Normal 2 4 2 7" xfId="1143"/>
    <cellStyle name="Normal 2 4 2 8" xfId="1144"/>
    <cellStyle name="Normal 2 4 2 9" xfId="1145"/>
    <cellStyle name="Normal 2 4 20" xfId="1146"/>
    <cellStyle name="Normal 2 4 21" xfId="1147"/>
    <cellStyle name="Normal 2 4 22" xfId="1148"/>
    <cellStyle name="Normal 2 4 23" xfId="1149"/>
    <cellStyle name="Normal 2 4 3" xfId="1150"/>
    <cellStyle name="Normal 2 4 4" xfId="1151"/>
    <cellStyle name="Normal 2 4 5" xfId="1152"/>
    <cellStyle name="Normal 2 4 6" xfId="1153"/>
    <cellStyle name="Normal 2 4 7" xfId="1154"/>
    <cellStyle name="Normal 2 4 8" xfId="1155"/>
    <cellStyle name="Normal 2 4 9" xfId="1156"/>
    <cellStyle name="Normal 2 5" xfId="1157"/>
    <cellStyle name="Normal 2 5 2" xfId="1158"/>
    <cellStyle name="Normal 2 5 3" xfId="1159"/>
    <cellStyle name="Normal 2 5 4" xfId="1160"/>
    <cellStyle name="Normal 2 6" xfId="1161"/>
    <cellStyle name="Normal 2 6 2" xfId="1162"/>
    <cellStyle name="Normal 2 6 3" xfId="1163"/>
    <cellStyle name="Normal 2 7" xfId="1164"/>
    <cellStyle name="Normal 2 7 2" xfId="1165"/>
    <cellStyle name="Normal 2 8" xfId="1166"/>
    <cellStyle name="Normal 2 8 2" xfId="1167"/>
    <cellStyle name="Normal 2 9" xfId="1168"/>
    <cellStyle name="Normal 20 2" xfId="1169"/>
    <cellStyle name="Normal 20 3" xfId="1170"/>
    <cellStyle name="Normal 20 4" xfId="1171"/>
    <cellStyle name="Normal 21 2" xfId="1172"/>
    <cellStyle name="Normal 21 3" xfId="1173"/>
    <cellStyle name="Normal 21 4" xfId="1174"/>
    <cellStyle name="Normal 22 10" xfId="1175"/>
    <cellStyle name="Normal 22 11" xfId="1176"/>
    <cellStyle name="Normal 22 12" xfId="1177"/>
    <cellStyle name="Normal 22 13" xfId="1178"/>
    <cellStyle name="Normal 22 14" xfId="1179"/>
    <cellStyle name="Normal 22 15" xfId="1180"/>
    <cellStyle name="Normal 22 16" xfId="1181"/>
    <cellStyle name="Normal 22 2" xfId="1182"/>
    <cellStyle name="Normal 22 2 10" xfId="1183"/>
    <cellStyle name="Normal 22 2 11" xfId="1184"/>
    <cellStyle name="Normal 22 2 12" xfId="1185"/>
    <cellStyle name="Normal 22 2 13" xfId="1186"/>
    <cellStyle name="Normal 22 2 14" xfId="1187"/>
    <cellStyle name="Normal 22 2 15" xfId="1188"/>
    <cellStyle name="Normal 22 2 2" xfId="1189"/>
    <cellStyle name="Normal 22 2 2 2" xfId="1190"/>
    <cellStyle name="Normal 22 2 3" xfId="1191"/>
    <cellStyle name="Normal 22 2 4" xfId="1192"/>
    <cellStyle name="Normal 22 2 5" xfId="1193"/>
    <cellStyle name="Normal 22 2 6" xfId="1194"/>
    <cellStyle name="Normal 22 2 7" xfId="1195"/>
    <cellStyle name="Normal 22 2 8" xfId="1196"/>
    <cellStyle name="Normal 22 2 9" xfId="1197"/>
    <cellStyle name="Normal 22 3" xfId="1198"/>
    <cellStyle name="Normal 22 4" xfId="1199"/>
    <cellStyle name="Normal 22 4 2" xfId="1200"/>
    <cellStyle name="Normal 22 5" xfId="1201"/>
    <cellStyle name="Normal 22 6" xfId="1202"/>
    <cellStyle name="Normal 22 7" xfId="1203"/>
    <cellStyle name="Normal 22 8" xfId="1204"/>
    <cellStyle name="Normal 22 9" xfId="1205"/>
    <cellStyle name="Normal 23 10" xfId="1206"/>
    <cellStyle name="Normal 23 11" xfId="1207"/>
    <cellStyle name="Normal 23 12" xfId="1208"/>
    <cellStyle name="Normal 23 13" xfId="1209"/>
    <cellStyle name="Normal 23 14" xfId="1210"/>
    <cellStyle name="Normal 23 15" xfId="1211"/>
    <cellStyle name="Normal 23 2" xfId="1212"/>
    <cellStyle name="Normal 23 2 2" xfId="1213"/>
    <cellStyle name="Normal 23 3" xfId="1214"/>
    <cellStyle name="Normal 23 4" xfId="1215"/>
    <cellStyle name="Normal 23 5" xfId="1216"/>
    <cellStyle name="Normal 23 6" xfId="1217"/>
    <cellStyle name="Normal 23 7" xfId="1218"/>
    <cellStyle name="Normal 23 8" xfId="1219"/>
    <cellStyle name="Normal 23 9" xfId="1220"/>
    <cellStyle name="Normal 24" xfId="1221"/>
    <cellStyle name="Normal 24 2" xfId="1222"/>
    <cellStyle name="Normal 25" xfId="1223"/>
    <cellStyle name="Normal 26" xfId="1224"/>
    <cellStyle name="Normal 26 2" xfId="1225"/>
    <cellStyle name="Normal 27" xfId="1226"/>
    <cellStyle name="Normal 29" xfId="1227"/>
    <cellStyle name="Normal 3" xfId="1228"/>
    <cellStyle name="Normal 3 10" xfId="1229"/>
    <cellStyle name="Normal 3 11" xfId="1230"/>
    <cellStyle name="Normal 3 12" xfId="1231"/>
    <cellStyle name="Normal 3 13" xfId="1232"/>
    <cellStyle name="Normal 3 14" xfId="1233"/>
    <cellStyle name="Normal 3 2" xfId="1234"/>
    <cellStyle name="Normal 3 3" xfId="1235"/>
    <cellStyle name="Normal 3 4" xfId="1236"/>
    <cellStyle name="Normal 3 5" xfId="1237"/>
    <cellStyle name="Normal 3 6" xfId="1238"/>
    <cellStyle name="Normal 3 7" xfId="1239"/>
    <cellStyle name="Normal 3 8" xfId="1240"/>
    <cellStyle name="Normal 3 9" xfId="1241"/>
    <cellStyle name="Normal 31" xfId="1242"/>
    <cellStyle name="Normal 33" xfId="1243"/>
    <cellStyle name="Normal 35" xfId="1244"/>
    <cellStyle name="Normal 37" xfId="1245"/>
    <cellStyle name="Normal 37 2" xfId="1246"/>
    <cellStyle name="Normal 38" xfId="1247"/>
    <cellStyle name="Normal 38 2" xfId="1248"/>
    <cellStyle name="Normal 39" xfId="1249"/>
    <cellStyle name="Normal 4" xfId="1250"/>
    <cellStyle name="Normal 4 10" xfId="1251"/>
    <cellStyle name="Normal 4 11" xfId="1252"/>
    <cellStyle name="Normal 4 12" xfId="1253"/>
    <cellStyle name="Normal 4 13" xfId="1254"/>
    <cellStyle name="Normal 4 14" xfId="1255"/>
    <cellStyle name="Normal 4 15" xfId="1256"/>
    <cellStyle name="Normal 4 16" xfId="1257"/>
    <cellStyle name="Normal 4 17" xfId="1258"/>
    <cellStyle name="Normal 4 18" xfId="1259"/>
    <cellStyle name="Normal 4 19" xfId="1260"/>
    <cellStyle name="Normal 4 2" xfId="1261"/>
    <cellStyle name="Normal 4 2 10" xfId="1262"/>
    <cellStyle name="Normal 4 2 11" xfId="1263"/>
    <cellStyle name="Normal 4 2 11 2" xfId="1264"/>
    <cellStyle name="Normal 4 2 12" xfId="1265"/>
    <cellStyle name="Normal 4 2 13" xfId="1266"/>
    <cellStyle name="Normal 4 2 14" xfId="1267"/>
    <cellStyle name="Normal 4 2 15" xfId="1268"/>
    <cellStyle name="Normal 4 2 16" xfId="1269"/>
    <cellStyle name="Normal 4 2 17" xfId="1270"/>
    <cellStyle name="Normal 4 2 18" xfId="1271"/>
    <cellStyle name="Normal 4 2 19" xfId="1272"/>
    <cellStyle name="Normal 4 2 2" xfId="1273"/>
    <cellStyle name="Normal 4 2 2 10" xfId="1274"/>
    <cellStyle name="Normal 4 2 2 11" xfId="1275"/>
    <cellStyle name="Normal 4 2 2 12" xfId="1276"/>
    <cellStyle name="Normal 4 2 2 13" xfId="1277"/>
    <cellStyle name="Normal 4 2 2 14" xfId="1278"/>
    <cellStyle name="Normal 4 2 2 15" xfId="1279"/>
    <cellStyle name="Normal 4 2 2 2" xfId="1280"/>
    <cellStyle name="Normal 4 2 2 2 2" xfId="1281"/>
    <cellStyle name="Normal 4 2 2 3" xfId="1282"/>
    <cellStyle name="Normal 4 2 2 4" xfId="1283"/>
    <cellStyle name="Normal 4 2 2 5" xfId="1284"/>
    <cellStyle name="Normal 4 2 2 6" xfId="1285"/>
    <cellStyle name="Normal 4 2 2 7" xfId="1286"/>
    <cellStyle name="Normal 4 2 2 8" xfId="1287"/>
    <cellStyle name="Normal 4 2 2 9" xfId="1288"/>
    <cellStyle name="Normal 4 2 20" xfId="1289"/>
    <cellStyle name="Normal 4 2 21" xfId="1290"/>
    <cellStyle name="Normal 4 2 22" xfId="1291"/>
    <cellStyle name="Normal 4 2 23" xfId="1292"/>
    <cellStyle name="Normal 4 2 3" xfId="1293"/>
    <cellStyle name="Normal 4 2 4" xfId="1294"/>
    <cellStyle name="Normal 4 2 5" xfId="1295"/>
    <cellStyle name="Normal 4 2 6" xfId="1296"/>
    <cellStyle name="Normal 4 2 7" xfId="1297"/>
    <cellStyle name="Normal 4 2 8" xfId="1298"/>
    <cellStyle name="Normal 4 2 9" xfId="1299"/>
    <cellStyle name="Normal 4 20" xfId="1300"/>
    <cellStyle name="Normal 4 21" xfId="1301"/>
    <cellStyle name="Normal 4 22" xfId="1302"/>
    <cellStyle name="Normal 4 23" xfId="1303"/>
    <cellStyle name="Normal 4 24" xfId="1304"/>
    <cellStyle name="Normal 4 25" xfId="1305"/>
    <cellStyle name="Normal 4 26" xfId="1306"/>
    <cellStyle name="Normal 4 27" xfId="1307"/>
    <cellStyle name="Normal 4 28" xfId="1308"/>
    <cellStyle name="Normal 4 29" xfId="1309"/>
    <cellStyle name="Normal 4 3" xfId="1310"/>
    <cellStyle name="Normal 4 4" xfId="1311"/>
    <cellStyle name="Normal 4 5" xfId="1312"/>
    <cellStyle name="Normal 4 6" xfId="1313"/>
    <cellStyle name="Normal 4 7" xfId="1314"/>
    <cellStyle name="Normal 4 8" xfId="1315"/>
    <cellStyle name="Normal 4 9" xfId="1316"/>
    <cellStyle name="Normal 5" xfId="1317"/>
    <cellStyle name="Normal 5 10" xfId="1318"/>
    <cellStyle name="Normal 5 11" xfId="1319"/>
    <cellStyle name="Normal 5 12" xfId="1320"/>
    <cellStyle name="Normal 5 13" xfId="1321"/>
    <cellStyle name="Normal 5 14" xfId="1322"/>
    <cellStyle name="Normal 5 15" xfId="1323"/>
    <cellStyle name="Normal 5 16" xfId="1324"/>
    <cellStyle name="Normal 5 17" xfId="1325"/>
    <cellStyle name="Normal 5 18" xfId="1326"/>
    <cellStyle name="Normal 5 19" xfId="1327"/>
    <cellStyle name="Normal 5 2" xfId="1328"/>
    <cellStyle name="Normal 5 2 10" xfId="1329"/>
    <cellStyle name="Normal 5 2 11" xfId="1330"/>
    <cellStyle name="Normal 5 2 11 2" xfId="1331"/>
    <cellStyle name="Normal 5 2 12" xfId="1332"/>
    <cellStyle name="Normal 5 2 13" xfId="1333"/>
    <cellStyle name="Normal 5 2 14" xfId="1334"/>
    <cellStyle name="Normal 5 2 15" xfId="1335"/>
    <cellStyle name="Normal 5 2 16" xfId="1336"/>
    <cellStyle name="Normal 5 2 17" xfId="1337"/>
    <cellStyle name="Normal 5 2 18" xfId="1338"/>
    <cellStyle name="Normal 5 2 19" xfId="1339"/>
    <cellStyle name="Normal 5 2 2" xfId="1340"/>
    <cellStyle name="Normal 5 2 2 10" xfId="1341"/>
    <cellStyle name="Normal 5 2 2 11" xfId="1342"/>
    <cellStyle name="Normal 5 2 2 12" xfId="1343"/>
    <cellStyle name="Normal 5 2 2 13" xfId="1344"/>
    <cellStyle name="Normal 5 2 2 14" xfId="1345"/>
    <cellStyle name="Normal 5 2 2 15" xfId="1346"/>
    <cellStyle name="Normal 5 2 2 2" xfId="1347"/>
    <cellStyle name="Normal 5 2 2 2 2" xfId="1348"/>
    <cellStyle name="Normal 5 2 2 3" xfId="1349"/>
    <cellStyle name="Normal 5 2 2 4" xfId="1350"/>
    <cellStyle name="Normal 5 2 2 5" xfId="1351"/>
    <cellStyle name="Normal 5 2 2 6" xfId="1352"/>
    <cellStyle name="Normal 5 2 2 7" xfId="1353"/>
    <cellStyle name="Normal 5 2 2 8" xfId="1354"/>
    <cellStyle name="Normal 5 2 2 9" xfId="1355"/>
    <cellStyle name="Normal 5 2 20" xfId="1356"/>
    <cellStyle name="Normal 5 2 21" xfId="1357"/>
    <cellStyle name="Normal 5 2 22" xfId="1358"/>
    <cellStyle name="Normal 5 2 23" xfId="1359"/>
    <cellStyle name="Normal 5 2 3" xfId="1360"/>
    <cellStyle name="Normal 5 2 4" xfId="1361"/>
    <cellStyle name="Normal 5 2 5" xfId="1362"/>
    <cellStyle name="Normal 5 2 6" xfId="1363"/>
    <cellStyle name="Normal 5 2 7" xfId="1364"/>
    <cellStyle name="Normal 5 2 8" xfId="1365"/>
    <cellStyle name="Normal 5 2 9" xfId="1366"/>
    <cellStyle name="Normal 5 20" xfId="1367"/>
    <cellStyle name="Normal 5 21" xfId="1368"/>
    <cellStyle name="Normal 5 22" xfId="1369"/>
    <cellStyle name="Normal 5 23" xfId="1370"/>
    <cellStyle name="Normal 5 24" xfId="1371"/>
    <cellStyle name="Normal 5 25" xfId="1372"/>
    <cellStyle name="Normal 5 3" xfId="1373"/>
    <cellStyle name="Normal 5 4" xfId="1374"/>
    <cellStyle name="Normal 5 4 2" xfId="1375"/>
    <cellStyle name="Normal 5 4 3" xfId="1376"/>
    <cellStyle name="Normal 5 5" xfId="1377"/>
    <cellStyle name="Normal 5 6" xfId="1378"/>
    <cellStyle name="Normal 5 7" xfId="1379"/>
    <cellStyle name="Normal 5 8" xfId="1380"/>
    <cellStyle name="Normal 5 9" xfId="1381"/>
    <cellStyle name="Normal 6" xfId="1382"/>
    <cellStyle name="Normal 6 10" xfId="1383"/>
    <cellStyle name="Normal 6 11" xfId="1384"/>
    <cellStyle name="Normal 6 12" xfId="1385"/>
    <cellStyle name="Normal 6 13" xfId="1386"/>
    <cellStyle name="Normal 6 14" xfId="1387"/>
    <cellStyle name="Normal 6 15" xfId="1388"/>
    <cellStyle name="Normal 6 16" xfId="1389"/>
    <cellStyle name="Normal 6 17" xfId="1390"/>
    <cellStyle name="Normal 6 18" xfId="1391"/>
    <cellStyle name="Normal 6 19" xfId="1392"/>
    <cellStyle name="Normal 6 2" xfId="1393"/>
    <cellStyle name="Normal 6 2 10" xfId="1394"/>
    <cellStyle name="Normal 6 2 11" xfId="1395"/>
    <cellStyle name="Normal 6 2 11 2" xfId="1396"/>
    <cellStyle name="Normal 6 2 12" xfId="1397"/>
    <cellStyle name="Normal 6 2 13" xfId="1398"/>
    <cellStyle name="Normal 6 2 14" xfId="1399"/>
    <cellStyle name="Normal 6 2 15" xfId="1400"/>
    <cellStyle name="Normal 6 2 16" xfId="1401"/>
    <cellStyle name="Normal 6 2 17" xfId="1402"/>
    <cellStyle name="Normal 6 2 18" xfId="1403"/>
    <cellStyle name="Normal 6 2 19" xfId="1404"/>
    <cellStyle name="Normal 6 2 2" xfId="1405"/>
    <cellStyle name="Normal 6 2 2 10" xfId="1406"/>
    <cellStyle name="Normal 6 2 2 11" xfId="1407"/>
    <cellStyle name="Normal 6 2 2 12" xfId="1408"/>
    <cellStyle name="Normal 6 2 2 13" xfId="1409"/>
    <cellStyle name="Normal 6 2 2 14" xfId="1410"/>
    <cellStyle name="Normal 6 2 2 15" xfId="1411"/>
    <cellStyle name="Normal 6 2 2 2" xfId="1412"/>
    <cellStyle name="Normal 6 2 2 2 2" xfId="1413"/>
    <cellStyle name="Normal 6 2 2 3" xfId="1414"/>
    <cellStyle name="Normal 6 2 2 4" xfId="1415"/>
    <cellStyle name="Normal 6 2 2 5" xfId="1416"/>
    <cellStyle name="Normal 6 2 2 6" xfId="1417"/>
    <cellStyle name="Normal 6 2 2 7" xfId="1418"/>
    <cellStyle name="Normal 6 2 2 8" xfId="1419"/>
    <cellStyle name="Normal 6 2 2 9" xfId="1420"/>
    <cellStyle name="Normal 6 2 20" xfId="1421"/>
    <cellStyle name="Normal 6 2 21" xfId="1422"/>
    <cellStyle name="Normal 6 2 22" xfId="1423"/>
    <cellStyle name="Normal 6 2 23" xfId="1424"/>
    <cellStyle name="Normal 6 2 3" xfId="1425"/>
    <cellStyle name="Normal 6 2 4" xfId="1426"/>
    <cellStyle name="Normal 6 2 5" xfId="1427"/>
    <cellStyle name="Normal 6 2 6" xfId="1428"/>
    <cellStyle name="Normal 6 2 7" xfId="1429"/>
    <cellStyle name="Normal 6 2 8" xfId="1430"/>
    <cellStyle name="Normal 6 2 9" xfId="1431"/>
    <cellStyle name="Normal 6 20" xfId="1432"/>
    <cellStyle name="Normal 6 21" xfId="1433"/>
    <cellStyle name="Normal 6 22" xfId="1434"/>
    <cellStyle name="Normal 6 23" xfId="1435"/>
    <cellStyle name="Normal 6 24" xfId="1436"/>
    <cellStyle name="Normal 6 25" xfId="1437"/>
    <cellStyle name="Normal 6 3" xfId="1438"/>
    <cellStyle name="Normal 6 3 2" xfId="1439"/>
    <cellStyle name="Normal 6 3 3" xfId="1440"/>
    <cellStyle name="Normal 6 4" xfId="1441"/>
    <cellStyle name="Normal 6 4 2" xfId="1442"/>
    <cellStyle name="Normal 6 4 3" xfId="1443"/>
    <cellStyle name="Normal 6 5" xfId="1444"/>
    <cellStyle name="Normal 6 6" xfId="1445"/>
    <cellStyle name="Normal 6 7" xfId="1446"/>
    <cellStyle name="Normal 6 8" xfId="1447"/>
    <cellStyle name="Normal 6 9" xfId="1448"/>
    <cellStyle name="Normal 7" xfId="1449"/>
    <cellStyle name="Normal 7 2" xfId="1450"/>
    <cellStyle name="Normal 7 3" xfId="1451"/>
    <cellStyle name="Normal 7 4" xfId="1452"/>
    <cellStyle name="Normal 8" xfId="1453"/>
    <cellStyle name="Normal 8 2" xfId="1454"/>
    <cellStyle name="Normal 8 3" xfId="1455"/>
    <cellStyle name="Normal 9 2" xfId="1456"/>
    <cellStyle name="Normal 9 2 2" xfId="1457"/>
    <cellStyle name="Normal 9 3" xfId="1458"/>
    <cellStyle name="Normal 9 3 2" xfId="1459"/>
    <cellStyle name="Normal_5.2" xfId="1460"/>
    <cellStyle name="Normal_5.3.1" xfId="1461"/>
    <cellStyle name="Normal_5.3.1_1" xfId="1462"/>
    <cellStyle name="Normal_5.3.2" xfId="1463"/>
    <cellStyle name="Normal_5.3.3" xfId="1464"/>
    <cellStyle name="Normal_5.3.4" xfId="1465"/>
    <cellStyle name="Normal_5.3.4 (2)" xfId="1466"/>
    <cellStyle name="Normal_5.3.5" xfId="1467"/>
    <cellStyle name="Normal_5.3.5.1" xfId="1468"/>
    <cellStyle name="Normal_5.3.5.2" xfId="1469"/>
    <cellStyle name="Normal_5.3.5.3" xfId="1470"/>
    <cellStyle name="Normal_5.3.5.4" xfId="1471"/>
    <cellStyle name="Normal_5.3.5.5" xfId="1472"/>
    <cellStyle name="Normal_5.3.5.5.2" xfId="1473"/>
    <cellStyle name="Normal_5.3.5.5.3" xfId="1474"/>
    <cellStyle name="Normal_5.4.1" xfId="1475"/>
    <cellStyle name="Normal_5.4.2" xfId="1476"/>
    <cellStyle name="Normal_5.4.3" xfId="1477"/>
    <cellStyle name="Normal_Hoja1" xfId="1478"/>
    <cellStyle name="Normal_Precio Medio (Cent. US $_kW.h" xfId="1479"/>
    <cellStyle name="Normal_VENTA POR EMPRESA" xfId="1480"/>
    <cellStyle name="Normal_VENTA POR NIVEL TENSION" xfId="1481"/>
    <cellStyle name="Normal_VENTA TOTAL" xfId="1482"/>
    <cellStyle name="Notas 2" xfId="1483"/>
    <cellStyle name="Notas 2 2" xfId="1484"/>
    <cellStyle name="Notas 2 2 2" xfId="1485"/>
    <cellStyle name="Notas 2 3" xfId="1486"/>
    <cellStyle name="Notas 3" xfId="1487"/>
    <cellStyle name="Notas 3 2" xfId="1488"/>
    <cellStyle name="Notas 3 2 2" xfId="1489"/>
    <cellStyle name="Notas 3 3" xfId="1490"/>
    <cellStyle name="Notas 4" xfId="1491"/>
    <cellStyle name="Notas 4 2" xfId="1492"/>
    <cellStyle name="Notas 5" xfId="1493"/>
    <cellStyle name="Notas 5 2" xfId="1494"/>
    <cellStyle name="Notas 6" xfId="1495"/>
    <cellStyle name="Notas 6 2" xfId="1496"/>
    <cellStyle name="Notas 7" xfId="1497"/>
    <cellStyle name="Notas 7 2" xfId="1498"/>
    <cellStyle name="Porcentaje" xfId="1499" builtinId="5"/>
    <cellStyle name="Porcentaje 2" xfId="1500"/>
    <cellStyle name="Porcentaje 2 2" xfId="1501"/>
    <cellStyle name="Porcentaje 3" xfId="1502"/>
    <cellStyle name="Salida 10" xfId="1503"/>
    <cellStyle name="Salida 10 2" xfId="1504"/>
    <cellStyle name="Salida 11" xfId="1505"/>
    <cellStyle name="Salida 11 2" xfId="1506"/>
    <cellStyle name="Salida 2" xfId="1507"/>
    <cellStyle name="Salida 2 2" xfId="1508"/>
    <cellStyle name="Salida 3" xfId="1509"/>
    <cellStyle name="Salida 3 2" xfId="1510"/>
    <cellStyle name="Salida 4" xfId="1511"/>
    <cellStyle name="Salida 4 2" xfId="1512"/>
    <cellStyle name="Salida 5" xfId="1513"/>
    <cellStyle name="Salida 5 2" xfId="1514"/>
    <cellStyle name="Salida 6" xfId="1515"/>
    <cellStyle name="Salida 6 2" xfId="1516"/>
    <cellStyle name="Salida 7" xfId="1517"/>
    <cellStyle name="Salida 7 2" xfId="1518"/>
    <cellStyle name="Salida 8" xfId="1519"/>
    <cellStyle name="Salida 8 2" xfId="1520"/>
    <cellStyle name="Salida 9" xfId="1521"/>
    <cellStyle name="Salida 9 2" xfId="1522"/>
    <cellStyle name="style1642883420398" xfId="1626"/>
    <cellStyle name="style1642883420439" xfId="1628"/>
    <cellStyle name="style1642883420475" xfId="1624"/>
    <cellStyle name="style1642883420513" xfId="1625"/>
    <cellStyle name="style1642883420550" xfId="1627"/>
    <cellStyle name="style1642883420588" xfId="1629"/>
    <cellStyle name="style1642883420631" xfId="1630"/>
    <cellStyle name="style1642883420674" xfId="1631"/>
    <cellStyle name="style1642900332724" xfId="1635"/>
    <cellStyle name="style1642900332781" xfId="1638"/>
    <cellStyle name="style1642900332826" xfId="1632"/>
    <cellStyle name="style1642900332917" xfId="1636"/>
    <cellStyle name="style1642900332960" xfId="1633"/>
    <cellStyle name="style1642900333000" xfId="1634"/>
    <cellStyle name="style1642900333092" xfId="1639"/>
    <cellStyle name="style1642900333134" xfId="1637"/>
    <cellStyle name="style1642901715073" xfId="1642"/>
    <cellStyle name="style1642901715121" xfId="1644"/>
    <cellStyle name="style1642901715164" xfId="1640"/>
    <cellStyle name="style1642901715206" xfId="1641"/>
    <cellStyle name="style1642901715250" xfId="1643"/>
    <cellStyle name="style1642901715294" xfId="1645"/>
    <cellStyle name="style1642901715353" xfId="1646"/>
    <cellStyle name="style1642901715397" xfId="1647"/>
    <cellStyle name="style1642902727783" xfId="1649"/>
    <cellStyle name="style1642902727835" xfId="1648"/>
    <cellStyle name="style1642904389935" xfId="1650"/>
    <cellStyle name="Título 1 10" xfId="1523"/>
    <cellStyle name="Título 1 10 2" xfId="1524"/>
    <cellStyle name="Título 1 11" xfId="1525"/>
    <cellStyle name="Título 1 11 2" xfId="1526"/>
    <cellStyle name="Título 1 2" xfId="1527"/>
    <cellStyle name="Título 1 2 2" xfId="1528"/>
    <cellStyle name="Título 1 3" xfId="1529"/>
    <cellStyle name="Título 1 3 2" xfId="1530"/>
    <cellStyle name="Título 1 4" xfId="1531"/>
    <cellStyle name="Título 1 4 2" xfId="1532"/>
    <cellStyle name="Título 1 5" xfId="1533"/>
    <cellStyle name="Título 1 5 2" xfId="1534"/>
    <cellStyle name="Título 1 6" xfId="1535"/>
    <cellStyle name="Título 1 6 2" xfId="1536"/>
    <cellStyle name="Título 1 7" xfId="1537"/>
    <cellStyle name="Título 1 7 2" xfId="1538"/>
    <cellStyle name="Título 1 8" xfId="1539"/>
    <cellStyle name="Título 1 8 2" xfId="1540"/>
    <cellStyle name="Título 1 9" xfId="1541"/>
    <cellStyle name="Título 1 9 2" xfId="1542"/>
    <cellStyle name="Título 10" xfId="1543"/>
    <cellStyle name="Título 10 2" xfId="1544"/>
    <cellStyle name="Título 11" xfId="1545"/>
    <cellStyle name="Título 11 2" xfId="1546"/>
    <cellStyle name="Título 12" xfId="1547"/>
    <cellStyle name="Título 12 2" xfId="1548"/>
    <cellStyle name="Título 13" xfId="1549"/>
    <cellStyle name="Título 13 2" xfId="1550"/>
    <cellStyle name="Título 2 10" xfId="1551"/>
    <cellStyle name="Título 2 10 2" xfId="1552"/>
    <cellStyle name="Título 2 11" xfId="1553"/>
    <cellStyle name="Título 2 11 2" xfId="1554"/>
    <cellStyle name="Título 2 2" xfId="1555"/>
    <cellStyle name="Título 2 2 2" xfId="1556"/>
    <cellStyle name="Título 2 3" xfId="1557"/>
    <cellStyle name="Título 2 3 2" xfId="1558"/>
    <cellStyle name="Título 2 4" xfId="1559"/>
    <cellStyle name="Título 2 4 2" xfId="1560"/>
    <cellStyle name="Título 2 5" xfId="1561"/>
    <cellStyle name="Título 2 5 2" xfId="1562"/>
    <cellStyle name="Título 2 6" xfId="1563"/>
    <cellStyle name="Título 2 6 2" xfId="1564"/>
    <cellStyle name="Título 2 7" xfId="1565"/>
    <cellStyle name="Título 2 7 2" xfId="1566"/>
    <cellStyle name="Título 2 8" xfId="1567"/>
    <cellStyle name="Título 2 8 2" xfId="1568"/>
    <cellStyle name="Título 2 9" xfId="1569"/>
    <cellStyle name="Título 2 9 2" xfId="1570"/>
    <cellStyle name="Título 3 10" xfId="1571"/>
    <cellStyle name="Título 3 10 2" xfId="1572"/>
    <cellStyle name="Título 3 11" xfId="1573"/>
    <cellStyle name="Título 3 11 2" xfId="1574"/>
    <cellStyle name="Título 3 2" xfId="1575"/>
    <cellStyle name="Título 3 2 2" xfId="1576"/>
    <cellStyle name="Título 3 3" xfId="1577"/>
    <cellStyle name="Título 3 3 2" xfId="1578"/>
    <cellStyle name="Título 3 4" xfId="1579"/>
    <cellStyle name="Título 3 4 2" xfId="1580"/>
    <cellStyle name="Título 3 5" xfId="1581"/>
    <cellStyle name="Título 3 5 2" xfId="1582"/>
    <cellStyle name="Título 3 6" xfId="1583"/>
    <cellStyle name="Título 3 6 2" xfId="1584"/>
    <cellStyle name="Título 3 7" xfId="1585"/>
    <cellStyle name="Título 3 7 2" xfId="1586"/>
    <cellStyle name="Título 3 8" xfId="1587"/>
    <cellStyle name="Título 3 8 2" xfId="1588"/>
    <cellStyle name="Título 3 9" xfId="1589"/>
    <cellStyle name="Título 3 9 2" xfId="1590"/>
    <cellStyle name="Título 4" xfId="1591"/>
    <cellStyle name="Título 4 2" xfId="1592"/>
    <cellStyle name="Título 5" xfId="1593"/>
    <cellStyle name="Título 5 2" xfId="1594"/>
    <cellStyle name="Título 6" xfId="1595"/>
    <cellStyle name="Título 6 2" xfId="1596"/>
    <cellStyle name="Título 7" xfId="1597"/>
    <cellStyle name="Título 7 2" xfId="1598"/>
    <cellStyle name="Título 8" xfId="1599"/>
    <cellStyle name="Título 8 2" xfId="1600"/>
    <cellStyle name="Título 9" xfId="1601"/>
    <cellStyle name="Título 9 2" xfId="1602"/>
    <cellStyle name="Total 10" xfId="1603"/>
    <cellStyle name="Total 10 2" xfId="1604"/>
    <cellStyle name="Total 11" xfId="1605"/>
    <cellStyle name="Total 11 2" xfId="1606"/>
    <cellStyle name="Total 2" xfId="1607"/>
    <cellStyle name="Total 2 2" xfId="1608"/>
    <cellStyle name="Total 3" xfId="1609"/>
    <cellStyle name="Total 3 2" xfId="1610"/>
    <cellStyle name="Total 4" xfId="1611"/>
    <cellStyle name="Total 4 2" xfId="1612"/>
    <cellStyle name="Total 5" xfId="1613"/>
    <cellStyle name="Total 5 2" xfId="1614"/>
    <cellStyle name="Total 6" xfId="1615"/>
    <cellStyle name="Total 6 2" xfId="1616"/>
    <cellStyle name="Total 7" xfId="1617"/>
    <cellStyle name="Total 7 2" xfId="1618"/>
    <cellStyle name="Total 8" xfId="1619"/>
    <cellStyle name="Total 8 2" xfId="1620"/>
    <cellStyle name="Total 9" xfId="1621"/>
    <cellStyle name="Total 9 2" xfId="1622"/>
  </cellStyles>
  <dxfs count="90"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010205"/>
      <rgbColor rgb="00152935"/>
      <rgbColor rgb="00264A60"/>
      <rgbColor rgb="00E0E0E0"/>
    </indexedColors>
    <mruColors>
      <color rgb="FF00CCFF"/>
      <color rgb="FFC4D79B"/>
      <color rgb="FF003A00"/>
      <color rgb="FF9F9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NÚMERO DE CLIENTES DE LAS  PRICIPALES EMPRESAS DISTRIBUIDORAS </a:t>
            </a:r>
          </a:p>
        </c:rich>
      </c:tx>
      <c:layout>
        <c:manualLayout>
          <c:xMode val="edge"/>
          <c:yMode val="edge"/>
          <c:x val="0.20719515445184736"/>
          <c:y val="1.8544989568611617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93550707771052"/>
          <c:y val="0.31948341596690133"/>
          <c:w val="0.51290740840195403"/>
          <c:h val="0.430261040607086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158750" h="292100"/>
              <a:bevelB w="120650" h="285750"/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4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27-44E2-A32F-F6E03B29DC53}"/>
              </c:ext>
            </c:extLst>
          </c:dPt>
          <c:dPt>
            <c:idx val="1"/>
            <c:bubble3D val="0"/>
            <c:explosion val="8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27-44E2-A32F-F6E03B29DC53}"/>
              </c:ext>
            </c:extLst>
          </c:dPt>
          <c:dPt>
            <c:idx val="2"/>
            <c:bubble3D val="0"/>
            <c:explosion val="1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27-44E2-A32F-F6E03B29DC53}"/>
              </c:ext>
            </c:extLst>
          </c:dPt>
          <c:dPt>
            <c:idx val="3"/>
            <c:bubble3D val="0"/>
            <c:explosion val="15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27-44E2-A32F-F6E03B29DC53}"/>
              </c:ext>
            </c:extLst>
          </c:dPt>
          <c:dPt>
            <c:idx val="4"/>
            <c:bubble3D val="0"/>
            <c:explosion val="6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227-44E2-A32F-F6E03B29DC53}"/>
              </c:ext>
            </c:extLst>
          </c:dPt>
          <c:dPt>
            <c:idx val="5"/>
            <c:bubble3D val="0"/>
            <c:explosion val="5"/>
            <c:spPr>
              <a:solidFill>
                <a:srgbClr val="339933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227-44E2-A32F-F6E03B29DC53}"/>
              </c:ext>
            </c:extLst>
          </c:dPt>
          <c:dPt>
            <c:idx val="6"/>
            <c:bubble3D val="0"/>
            <c:explosion val="7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227-44E2-A32F-F6E03B29DC53}"/>
              </c:ext>
            </c:extLst>
          </c:dPt>
          <c:dLbls>
            <c:dLbl>
              <c:idx val="0"/>
              <c:layout>
                <c:manualLayout>
                  <c:x val="1.3308993398133699E-2"/>
                  <c:y val="-7.7376913101463343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27-44E2-A32F-F6E03B29DC53}"/>
                </c:ext>
              </c:extLst>
            </c:dLbl>
            <c:dLbl>
              <c:idx val="1"/>
              <c:layout>
                <c:manualLayout>
                  <c:x val="4.8221357827477766E-2"/>
                  <c:y val="-0.12229264093722397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7-44E2-A32F-F6E03B29DC53}"/>
                </c:ext>
              </c:extLst>
            </c:dLbl>
            <c:dLbl>
              <c:idx val="2"/>
              <c:layout>
                <c:manualLayout>
                  <c:x val="0.10079273726482414"/>
                  <c:y val="1.3057144582518349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7-44E2-A32F-F6E03B29DC53}"/>
                </c:ext>
              </c:extLst>
            </c:dLbl>
            <c:dLbl>
              <c:idx val="3"/>
              <c:layout>
                <c:manualLayout>
                  <c:x val="0.11443245749201854"/>
                  <c:y val="4.9525185437655384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7-44E2-A32F-F6E03B29DC53}"/>
                </c:ext>
              </c:extLst>
            </c:dLbl>
            <c:dLbl>
              <c:idx val="4"/>
              <c:layout>
                <c:manualLayout>
                  <c:x val="-1.1916020509395123E-2"/>
                  <c:y val="0.11114872575902265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7C09741C-C3C2-461A-96BB-5DFC9604DB6C}" type="CATEGORYNAME">
                      <a:rPr lang="en-US"/>
                      <a:pPr>
                        <a:defRPr sz="1100" b="1" i="0" u="none" strike="noStrike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[NOMBRE DE CATEGORÍA]</a:t>
                    </a:fld>
                    <a:r>
                      <a:rPr lang="en-US" baseline="0"/>
                      <a:t>
</a:t>
                    </a:r>
                    <a:fld id="{3E0923A2-EC0E-46F2-B250-50ED7A2B5C17}" type="VALUE">
                      <a:rPr lang="en-US" baseline="0"/>
                      <a:pPr>
                        <a:defRPr sz="1100" b="1" i="0" u="none" strike="noStrike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[VALOR]</a:t>
                    </a:fld>
                    <a:r>
                      <a:rPr lang="en-US" baseline="0"/>
                      <a:t>
</a:t>
                    </a:r>
                    <a:fld id="{15B9F9A6-A5BE-478E-9102-CDC7B8ADE8F3}" type="PERCENTAGE">
                      <a:rPr lang="en-US" baseline="0"/>
                      <a:pPr>
                        <a:defRPr sz="1100" b="1" i="0" u="none" strike="noStrike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/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227-44E2-A32F-F6E03B29DC53}"/>
                </c:ext>
              </c:extLst>
            </c:dLbl>
            <c:dLbl>
              <c:idx val="5"/>
              <c:layout>
                <c:manualLayout>
                  <c:x val="-8.0446756283457793E-2"/>
                  <c:y val="-5.8565239152396129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27-44E2-A32F-F6E03B29DC53}"/>
                </c:ext>
              </c:extLst>
            </c:dLbl>
            <c:dLbl>
              <c:idx val="6"/>
              <c:layout>
                <c:manualLayout>
                  <c:x val="-4.6448168207621945E-2"/>
                  <c:y val="-9.0394140098442904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7-44E2-A32F-F6E03B29DC53}"/>
                </c:ext>
              </c:extLst>
            </c:dLbl>
            <c:dLbl>
              <c:idx val="7"/>
              <c:layout>
                <c:manualLayout>
                  <c:x val="-3.2536849130629195E-2"/>
                  <c:y val="-0.21120931860681486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27-44E2-A32F-F6E03B29DC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'5.2'!$Q$97:$Q$103</c:f>
              <c:strCache>
                <c:ptCount val="7"/>
                <c:pt idx="0">
                  <c:v>ENEDIS</c:v>
                </c:pt>
                <c:pt idx="1">
                  <c:v>LUZ DEL SUR</c:v>
                </c:pt>
                <c:pt idx="2">
                  <c:v>HIDRANDINA</c:v>
                </c:pt>
                <c:pt idx="3">
                  <c:v>ELC</c:v>
                </c:pt>
                <c:pt idx="4">
                  <c:v>ELSE</c:v>
                </c:pt>
                <c:pt idx="5">
                  <c:v>ENOSA</c:v>
                </c:pt>
                <c:pt idx="6">
                  <c:v>Otros</c:v>
                </c:pt>
              </c:strCache>
            </c:strRef>
          </c:cat>
          <c:val>
            <c:numRef>
              <c:f>'5.2'!$R$97:$R$103</c:f>
              <c:numCache>
                <c:formatCode>#\ ###\ ##0</c:formatCode>
                <c:ptCount val="7"/>
                <c:pt idx="0">
                  <c:v>1451355.0000000035</c:v>
                </c:pt>
                <c:pt idx="1">
                  <c:v>1179105.0000000014</c:v>
                </c:pt>
                <c:pt idx="2">
                  <c:v>930507.99999999581</c:v>
                </c:pt>
                <c:pt idx="3">
                  <c:v>857332.00000000035</c:v>
                </c:pt>
                <c:pt idx="4">
                  <c:v>584941.00000000221</c:v>
                </c:pt>
                <c:pt idx="5">
                  <c:v>517702.99999999715</c:v>
                </c:pt>
                <c:pt idx="6">
                  <c:v>2256554.9999999981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227-44E2-A32F-F6E03B29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 sz="1000">
                <a:solidFill>
                  <a:sysClr val="windowText" lastClr="000000"/>
                </a:solidFill>
              </a:rPr>
              <a:t>VENTA DE ENERGÍA ELÉCTRICA  DE GENERADORES AL MERCADO LIBRE</a:t>
            </a:r>
          </a:p>
        </c:rich>
      </c:tx>
      <c:layout>
        <c:manualLayout>
          <c:xMode val="edge"/>
          <c:yMode val="edge"/>
          <c:x val="0.1213387874097641"/>
          <c:y val="3.8485157974500049E-2"/>
        </c:manualLayout>
      </c:layout>
      <c:overlay val="0"/>
      <c:spPr>
        <a:solidFill>
          <a:srgbClr val="C4D79B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731958762886599"/>
          <c:y val="0.37537647621198211"/>
          <c:w val="0.64742268041237117"/>
          <c:h val="0.372373464402286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1-3789-4EE9-B3A5-D45B6ED8D6E1}"/>
              </c:ext>
            </c:extLst>
          </c:dPt>
          <c:dPt>
            <c:idx val="1"/>
            <c:bubble3D val="0"/>
            <c:explosion val="15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89-4EE9-B3A5-D45B6ED8D6E1}"/>
              </c:ext>
            </c:extLst>
          </c:dPt>
          <c:dPt>
            <c:idx val="2"/>
            <c:bubble3D val="0"/>
            <c:explosion val="9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89-4EE9-B3A5-D45B6ED8D6E1}"/>
              </c:ext>
            </c:extLst>
          </c:dPt>
          <c:dLbls>
            <c:dLbl>
              <c:idx val="0"/>
              <c:layout>
                <c:manualLayout>
                  <c:x val="7.0928874275330969E-2"/>
                  <c:y val="-2.42292752512656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MAT
70,2%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789-4EE9-B3A5-D45B6ED8D6E1}"/>
                </c:ext>
              </c:extLst>
            </c:dLbl>
            <c:dLbl>
              <c:idx val="1"/>
              <c:layout>
                <c:manualLayout>
                  <c:x val="-1.088820628190707E-2"/>
                  <c:y val="-2.67130161759425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AT
6,4%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789-4EE9-B3A5-D45B6ED8D6E1}"/>
                </c:ext>
              </c:extLst>
            </c:dLbl>
            <c:dLbl>
              <c:idx val="2"/>
              <c:layout>
                <c:manualLayout>
                  <c:x val="3.9532101756511208E-2"/>
                  <c:y val="-5.09106648449755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MT
23,4%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3789-4EE9-B3A5-D45B6ED8D6E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('5.3.2'!$D$57,'5.3.2'!$F$57,'5.3.2'!$H$57)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('5.3.2'!$D$74,'5.3.2'!$F$74,'5.3.2'!$H$74)</c:f>
              <c:numCache>
                <c:formatCode>#\ ###\ ##0.00</c:formatCode>
                <c:ptCount val="3"/>
                <c:pt idx="0">
                  <c:v>16044.4032381</c:v>
                </c:pt>
                <c:pt idx="1">
                  <c:v>1460.2973556000002</c:v>
                </c:pt>
                <c:pt idx="2">
                  <c:v>5353.0077298999968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789-4EE9-B3A5-D45B6ED8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MENSUAL DE ENERGÍA ELÉCTRICA POR SECTOR ECONÓMICO</a:t>
            </a:r>
          </a:p>
        </c:rich>
      </c:tx>
      <c:layout>
        <c:manualLayout>
          <c:xMode val="edge"/>
          <c:yMode val="edge"/>
          <c:x val="0.25917201890341424"/>
          <c:y val="3.9827713843461877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5221608602797979"/>
          <c:y val="0.17765067834812404"/>
          <c:w val="0.78805543272713585"/>
          <c:h val="0.62464270774017805"/>
        </c:manualLayout>
      </c:layout>
      <c:lineChart>
        <c:grouping val="standard"/>
        <c:varyColors val="0"/>
        <c:ser>
          <c:idx val="0"/>
          <c:order val="0"/>
          <c:tx>
            <c:strRef>
              <c:f>'5.3.3 '!$K$47:$K$48</c:f>
              <c:strCache>
                <c:ptCount val="1"/>
                <c:pt idx="0">
                  <c:v>Industrial</c:v>
                </c:pt>
              </c:strCache>
            </c:strRef>
          </c:tx>
          <c:spPr>
            <a:ln w="34925"/>
          </c:spP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'!$K$49:$K$60</c:f>
              <c:numCache>
                <c:formatCode>#\ ###\ ##0.00</c:formatCode>
                <c:ptCount val="12"/>
                <c:pt idx="0">
                  <c:v>2344.2344664000007</c:v>
                </c:pt>
                <c:pt idx="1">
                  <c:v>2250.5147190300017</c:v>
                </c:pt>
                <c:pt idx="2">
                  <c:v>1918.0401906500019</c:v>
                </c:pt>
                <c:pt idx="3">
                  <c:v>1329.0461883099997</c:v>
                </c:pt>
                <c:pt idx="4">
                  <c:v>1566.7152523400005</c:v>
                </c:pt>
                <c:pt idx="5">
                  <c:v>1956.2835905900022</c:v>
                </c:pt>
                <c:pt idx="6">
                  <c:v>2202.1410564300013</c:v>
                </c:pt>
                <c:pt idx="7">
                  <c:v>2293.3360626899985</c:v>
                </c:pt>
                <c:pt idx="8">
                  <c:v>2227.2468433600025</c:v>
                </c:pt>
                <c:pt idx="9">
                  <c:v>2400.3934203699996</c:v>
                </c:pt>
                <c:pt idx="10">
                  <c:v>2377.2278804300004</c:v>
                </c:pt>
                <c:pt idx="11">
                  <c:v>2467.8620073400048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2C0-4D5A-8208-3D60083F2BFE}"/>
            </c:ext>
          </c:extLst>
        </c:ser>
        <c:ser>
          <c:idx val="1"/>
          <c:order val="1"/>
          <c:tx>
            <c:strRef>
              <c:f>'5.3.3 '!$L$47:$L$48</c:f>
              <c:strCache>
                <c:ptCount val="1"/>
                <c:pt idx="0">
                  <c:v>Comercial</c:v>
                </c:pt>
              </c:strCache>
            </c:strRef>
          </c:tx>
          <c:spPr>
            <a:ln w="34925"/>
          </c:spPr>
          <c:marker>
            <c:symbol val="square"/>
            <c:size val="6"/>
          </c:marke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'!$L$49:$L$60</c:f>
              <c:numCache>
                <c:formatCode>#\ ###\ ##0.00</c:formatCode>
                <c:ptCount val="12"/>
                <c:pt idx="0">
                  <c:v>740.42632220999621</c:v>
                </c:pt>
                <c:pt idx="1">
                  <c:v>747.9230831200025</c:v>
                </c:pt>
                <c:pt idx="2">
                  <c:v>671.49994804999699</c:v>
                </c:pt>
                <c:pt idx="3">
                  <c:v>512.91851643999519</c:v>
                </c:pt>
                <c:pt idx="4">
                  <c:v>491.88033151000144</c:v>
                </c:pt>
                <c:pt idx="5">
                  <c:v>456.75460463999917</c:v>
                </c:pt>
                <c:pt idx="6">
                  <c:v>512.80199529000242</c:v>
                </c:pt>
                <c:pt idx="7">
                  <c:v>543.90818859999831</c:v>
                </c:pt>
                <c:pt idx="8">
                  <c:v>546.20266327000093</c:v>
                </c:pt>
                <c:pt idx="9">
                  <c:v>584.9787998099988</c:v>
                </c:pt>
                <c:pt idx="10">
                  <c:v>596.34555869000371</c:v>
                </c:pt>
                <c:pt idx="11">
                  <c:v>629.78796394999642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C0-4D5A-8208-3D60083F2BFE}"/>
            </c:ext>
          </c:extLst>
        </c:ser>
        <c:ser>
          <c:idx val="2"/>
          <c:order val="2"/>
          <c:tx>
            <c:strRef>
              <c:f>'5.3.3 '!$M$47:$M$48</c:f>
              <c:strCache>
                <c:ptCount val="1"/>
                <c:pt idx="0">
                  <c:v>Residencial</c:v>
                </c:pt>
              </c:strCache>
            </c:strRef>
          </c:tx>
          <c:spPr>
            <a:ln w="34925"/>
          </c:spPr>
          <c:marker>
            <c:symbol val="triangle"/>
            <c:size val="6"/>
          </c:marke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'!$M$49:$M$60</c:f>
              <c:numCache>
                <c:formatCode>#\ ###\ ##0.00</c:formatCode>
                <c:ptCount val="12"/>
                <c:pt idx="0">
                  <c:v>882.23068848999844</c:v>
                </c:pt>
                <c:pt idx="1">
                  <c:v>872.06512873999736</c:v>
                </c:pt>
                <c:pt idx="2">
                  <c:v>856.29379662999986</c:v>
                </c:pt>
                <c:pt idx="3">
                  <c:v>859.20929868000076</c:v>
                </c:pt>
                <c:pt idx="4">
                  <c:v>832.76670282999999</c:v>
                </c:pt>
                <c:pt idx="5">
                  <c:v>808.97113592999835</c:v>
                </c:pt>
                <c:pt idx="6">
                  <c:v>825.6447121800004</c:v>
                </c:pt>
                <c:pt idx="7">
                  <c:v>856.5444080900055</c:v>
                </c:pt>
                <c:pt idx="8">
                  <c:v>850.17778315999578</c:v>
                </c:pt>
                <c:pt idx="9">
                  <c:v>872.60686737000481</c:v>
                </c:pt>
                <c:pt idx="10">
                  <c:v>867.31877727000403</c:v>
                </c:pt>
                <c:pt idx="11">
                  <c:v>876.49388642000099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2C0-4D5A-8208-3D60083F2BFE}"/>
            </c:ext>
          </c:extLst>
        </c:ser>
        <c:ser>
          <c:idx val="4"/>
          <c:order val="3"/>
          <c:tx>
            <c:strRef>
              <c:f>'5.3.3 '!$N$47:$N$48</c:f>
              <c:strCache>
                <c:ptCount val="1"/>
                <c:pt idx="0">
                  <c:v>Alumbrado Público</c:v>
                </c:pt>
              </c:strCache>
            </c:strRef>
          </c:tx>
          <c:spPr>
            <a:ln w="34925"/>
          </c:spP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'!$N$49:$N$60</c:f>
              <c:numCache>
                <c:formatCode>#\ ###\ ##0.00</c:formatCode>
                <c:ptCount val="12"/>
                <c:pt idx="0">
                  <c:v>90.996932570000098</c:v>
                </c:pt>
                <c:pt idx="1">
                  <c:v>87.884154409999979</c:v>
                </c:pt>
                <c:pt idx="2">
                  <c:v>91.055928400000013</c:v>
                </c:pt>
                <c:pt idx="3">
                  <c:v>91.802064950000002</c:v>
                </c:pt>
                <c:pt idx="4">
                  <c:v>92.185935490000148</c:v>
                </c:pt>
                <c:pt idx="5">
                  <c:v>94.368223800000266</c:v>
                </c:pt>
                <c:pt idx="6">
                  <c:v>98.541264329999919</c:v>
                </c:pt>
                <c:pt idx="7">
                  <c:v>98.144730870000288</c:v>
                </c:pt>
                <c:pt idx="8">
                  <c:v>97.516369430000012</c:v>
                </c:pt>
                <c:pt idx="9">
                  <c:v>96.220101320000012</c:v>
                </c:pt>
                <c:pt idx="10">
                  <c:v>92.460521750000112</c:v>
                </c:pt>
                <c:pt idx="11">
                  <c:v>91.100301520000144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2C0-4D5A-8208-3D60083F2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57856"/>
        <c:axId val="113259648"/>
      </c:lineChart>
      <c:catAx>
        <c:axId val="113257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3259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259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6974984385548781E-2"/>
              <c:y val="0.44126133805923834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3257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1881842830168926"/>
          <c:y val="0.89398389303901116"/>
          <c:w val="0.79672475603548176"/>
          <c:h val="9.4554590932543703E-2"/>
        </c:manualLayout>
      </c:layout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PORCENTAJE DE VENTA DE ENERGÍA  ELÉCTRICA                                                                POR  SECTOR ECONÓMICO</a:t>
            </a:r>
          </a:p>
        </c:rich>
      </c:tx>
      <c:layout>
        <c:manualLayout>
          <c:xMode val="edge"/>
          <c:yMode val="edge"/>
          <c:x val="0.25424651558444389"/>
          <c:y val="3.1394228874543836E-2"/>
        </c:manualLayout>
      </c:layout>
      <c:overlay val="0"/>
      <c:spPr>
        <a:solidFill>
          <a:srgbClr val="C4D79B"/>
        </a:solidFill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809980806142035"/>
          <c:y val="0.40240811361994383"/>
          <c:w val="0.66410748560460653"/>
          <c:h val="0.40597071707499977"/>
        </c:manualLayout>
      </c:layout>
      <c:pie3DChart>
        <c:varyColors val="1"/>
        <c:ser>
          <c:idx val="0"/>
          <c:order val="0"/>
          <c:tx>
            <c:strRef>
              <c:f>'5.3.3 '!$B$19</c:f>
              <c:strCache>
                <c:ptCount val="1"/>
                <c:pt idx="0">
                  <c:v>Total energía por sector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127000" h="292100"/>
              <a:bevelB w="69850" h="88900"/>
            </a:sp3d>
          </c:spPr>
          <c:explosion val="22"/>
          <c:dPt>
            <c:idx val="0"/>
            <c:bubble3D val="0"/>
            <c:explosion val="13"/>
            <c:spPr>
              <a:solidFill>
                <a:srgbClr val="007DDA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D67-4E4C-AACB-69C6CD8680F7}"/>
              </c:ext>
            </c:extLst>
          </c:dPt>
          <c:dPt>
            <c:idx val="1"/>
            <c:bubble3D val="0"/>
            <c:explosion val="15"/>
            <c:spPr>
              <a:solidFill>
                <a:srgbClr val="FF0000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D67-4E4C-AACB-69C6CD8680F7}"/>
              </c:ext>
            </c:extLst>
          </c:dPt>
          <c:dPt>
            <c:idx val="2"/>
            <c:bubble3D val="0"/>
            <c:explosion val="17"/>
            <c:spPr>
              <a:solidFill>
                <a:srgbClr val="92D050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D67-4E4C-AACB-69C6CD8680F7}"/>
              </c:ext>
            </c:extLst>
          </c:dPt>
          <c:dPt>
            <c:idx val="3"/>
            <c:bubble3D val="0"/>
            <c:explosion val="16"/>
            <c:spPr>
              <a:solidFill>
                <a:srgbClr val="FFFF15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D67-4E4C-AACB-69C6CD8680F7}"/>
              </c:ext>
            </c:extLst>
          </c:dPt>
          <c:dLbls>
            <c:dLbl>
              <c:idx val="0"/>
              <c:layout>
                <c:manualLayout>
                  <c:x val="4.8234813440210432E-2"/>
                  <c:y val="-1.54226458904271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Industrial
57,90%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D67-4E4C-AACB-69C6CD8680F7}"/>
                </c:ext>
              </c:extLst>
            </c:dLbl>
            <c:dLbl>
              <c:idx val="1"/>
              <c:layout>
                <c:manualLayout>
                  <c:x val="-1.8831054099427771E-2"/>
                  <c:y val="5.14968527630134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Comercial
16,08%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D67-4E4C-AACB-69C6CD8680F7}"/>
                </c:ext>
              </c:extLst>
            </c:dLbl>
            <c:dLbl>
              <c:idx val="2"/>
              <c:layout>
                <c:manualLayout>
                  <c:x val="-8.2098959562074414E-3"/>
                  <c:y val="-5.666606117565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Residencial
23,45%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D67-4E4C-AACB-69C6CD8680F7}"/>
                </c:ext>
              </c:extLst>
            </c:dLbl>
            <c:dLbl>
              <c:idx val="3"/>
              <c:layout>
                <c:manualLayout>
                  <c:x val="0.1039982609336844"/>
                  <c:y val="-3.0997559607957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Alumbrado
2,57%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D67-4E4C-AACB-69C6CD868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'5.3.3 '!$C$5:$F$6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 Publico</c:v>
                </c:pt>
              </c:strCache>
            </c:strRef>
          </c:cat>
          <c:val>
            <c:numRef>
              <c:f>'5.3.3 '!$C$20:$F$20</c:f>
              <c:numCache>
                <c:formatCode>0.00%</c:formatCode>
                <c:ptCount val="4"/>
                <c:pt idx="0">
                  <c:v>0.57902679965994186</c:v>
                </c:pt>
                <c:pt idx="1">
                  <c:v>0.16080585176968626</c:v>
                </c:pt>
                <c:pt idx="2">
                  <c:v>0.23451594061514153</c:v>
                </c:pt>
                <c:pt idx="3">
                  <c:v>2.5651407955230417E-2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D67-4E4C-AACB-69C6CD8680F7}"/>
            </c:ext>
          </c:extLst>
        </c:ser>
        <c:ser>
          <c:idx val="1"/>
          <c:order val="1"/>
          <c:tx>
            <c:strRef>
              <c:f>'5.3.3 '!$B$20</c:f>
              <c:strCache>
                <c:ptCount val="1"/>
              </c:strCache>
            </c:strRef>
          </c:tx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7D67-4E4C-AACB-69C6CD8680F7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7D67-4E4C-AACB-69C6CD8680F7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7D67-4E4C-AACB-69C6CD8680F7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7D67-4E4C-AACB-69C6CD8680F7}"/>
              </c:ext>
            </c:extLst>
          </c:dPt>
          <c:cat>
            <c:strRef>
              <c:f>'5.3.3 '!$C$5:$F$6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 Publico</c:v>
                </c:pt>
              </c:strCache>
            </c:strRef>
          </c:cat>
          <c:val>
            <c:numRef>
              <c:f>'5.3.3 '!$C$20:$F$20</c:f>
              <c:numCache>
                <c:formatCode>0.00%</c:formatCode>
                <c:ptCount val="4"/>
                <c:pt idx="0">
                  <c:v>0.57902679965994186</c:v>
                </c:pt>
                <c:pt idx="1">
                  <c:v>0.16080585176968626</c:v>
                </c:pt>
                <c:pt idx="2">
                  <c:v>0.23451594061514153</c:v>
                </c:pt>
                <c:pt idx="3">
                  <c:v>2.5651407955230417E-2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D67-4E4C-AACB-69C6CD868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DE ENERGÍA ELÉCTRICA A CLIENTE FINAL</a:t>
            </a:r>
          </a:p>
        </c:rich>
      </c:tx>
      <c:layout>
        <c:manualLayout>
          <c:xMode val="edge"/>
          <c:yMode val="edge"/>
          <c:x val="0.30403333603918065"/>
          <c:y val="3.0521464146590613E-2"/>
        </c:manualLayout>
      </c:layout>
      <c:overlay val="0"/>
      <c:spPr>
        <a:solidFill>
          <a:srgbClr val="C4D79B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4244912597675E-2"/>
          <c:y val="0.19819877943992656"/>
          <c:w val="0.85725823596118311"/>
          <c:h val="0.714802906152607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0000"/>
                </a:gs>
                <a:gs pos="50000">
                  <a:srgbClr val="99CC00"/>
                </a:gs>
                <a:gs pos="100000">
                  <a:srgbClr val="00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900"/>
                      <a:t>14,2%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383-44E9-990C-5B1C0CB691A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900"/>
                      <a:t>12,8%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383-44E9-990C-5B1C0CB691A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900"/>
                      <a:t>12,1%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383-44E9-990C-5B1C0CB691A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900"/>
                      <a:t>10,4%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383-44E9-990C-5B1C0CB691A4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900"/>
                      <a:t>9,9%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383-44E9-990C-5B1C0CB691A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900"/>
                      <a:t>7,7%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383-44E9-990C-5B1C0CB691A4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 sz="900"/>
                      <a:t>32,9%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383-44E9-990C-5B1C0CB691A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'5.3.4'!$I$75:$I$81</c:f>
              <c:strCache>
                <c:ptCount val="7"/>
                <c:pt idx="0">
                  <c:v>ENEL DISTRIBUCION</c:v>
                </c:pt>
                <c:pt idx="1">
                  <c:v>LUZ DE SUR</c:v>
                </c:pt>
                <c:pt idx="2">
                  <c:v>ELECTROPERÚ</c:v>
                </c:pt>
                <c:pt idx="3">
                  <c:v>KALLPA</c:v>
                </c:pt>
                <c:pt idx="4">
                  <c:v>ENEL GENERACION</c:v>
                </c:pt>
                <c:pt idx="5">
                  <c:v>ENGIE</c:v>
                </c:pt>
                <c:pt idx="6">
                  <c:v>Otros</c:v>
                </c:pt>
              </c:strCache>
            </c:strRef>
          </c:cat>
          <c:val>
            <c:numRef>
              <c:f>'5.3.4'!$J$75:$J$81</c:f>
              <c:numCache>
                <c:formatCode>0.00</c:formatCode>
                <c:ptCount val="7"/>
                <c:pt idx="0">
                  <c:v>6204.017169400011</c:v>
                </c:pt>
                <c:pt idx="1">
                  <c:v>5594.6933043699755</c:v>
                </c:pt>
                <c:pt idx="2">
                  <c:v>5297.2848869999989</c:v>
                </c:pt>
                <c:pt idx="3">
                  <c:v>4548.7415559000028</c:v>
                </c:pt>
                <c:pt idx="4">
                  <c:v>4334.9528406000072</c:v>
                </c:pt>
                <c:pt idx="5">
                  <c:v>3381.601901299995</c:v>
                </c:pt>
                <c:pt idx="6">
                  <c:v>14389.777709579983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383-44E9-990C-5B1C0CB6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532096"/>
        <c:axId val="88534016"/>
      </c:barChart>
      <c:catAx>
        <c:axId val="8853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 : 43 751 GWh</a:t>
                </a:r>
              </a:p>
            </c:rich>
          </c:tx>
          <c:layout>
            <c:manualLayout>
              <c:xMode val="edge"/>
              <c:yMode val="edge"/>
              <c:x val="0.43693113618529639"/>
              <c:y val="9.252784742689287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885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5340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1175907135319425E-2"/>
              <c:y val="0.522524181683993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88532096"/>
        <c:crosses val="autoZero"/>
        <c:crossBetween val="between"/>
        <c:majorUnit val="10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GENERADORAS CON MAYOR VENTA A CLIENTE FINAL</a:t>
            </a:r>
          </a:p>
        </c:rich>
      </c:tx>
      <c:layout>
        <c:manualLayout>
          <c:xMode val="edge"/>
          <c:yMode val="edge"/>
          <c:x val="0.27616039108855467"/>
          <c:y val="6.6745256842894646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2273818479696408"/>
          <c:y val="0.18067226890756302"/>
          <c:w val="0.82766270458230939"/>
          <c:h val="0.64787576552930881"/>
        </c:manualLayout>
      </c:layout>
      <c:lineChart>
        <c:grouping val="standard"/>
        <c:varyColors val="0"/>
        <c:ser>
          <c:idx val="0"/>
          <c:order val="0"/>
          <c:tx>
            <c:strRef>
              <c:f>'5.3.5.1'!$T$90</c:f>
              <c:strCache>
                <c:ptCount val="1"/>
                <c:pt idx="0">
                  <c:v>ELECTROPERÚ</c:v>
                </c:pt>
              </c:strCache>
            </c:strRef>
          </c:tx>
          <c:spPr>
            <a:ln w="31750"/>
          </c:spPr>
          <c:cat>
            <c:strRef>
              <c:f>'5.3.5.1'!$U$89:$AF$89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'5.3.5.1'!$U$90:$AF$90</c:f>
              <c:numCache>
                <c:formatCode>#,##0.00</c:formatCode>
                <c:ptCount val="12"/>
                <c:pt idx="0">
                  <c:v>511.74854299999993</c:v>
                </c:pt>
                <c:pt idx="1">
                  <c:v>480.58942200000007</c:v>
                </c:pt>
                <c:pt idx="2">
                  <c:v>365.00328199999996</c:v>
                </c:pt>
                <c:pt idx="3">
                  <c:v>276.620634</c:v>
                </c:pt>
                <c:pt idx="4">
                  <c:v>312.12398799999994</c:v>
                </c:pt>
                <c:pt idx="5">
                  <c:v>372.56889300000006</c:v>
                </c:pt>
                <c:pt idx="6">
                  <c:v>479.18517900000006</c:v>
                </c:pt>
                <c:pt idx="7">
                  <c:v>508.49687399999999</c:v>
                </c:pt>
                <c:pt idx="8">
                  <c:v>463.36706099999992</c:v>
                </c:pt>
                <c:pt idx="9">
                  <c:v>509.74492399999997</c:v>
                </c:pt>
                <c:pt idx="10">
                  <c:v>491.46034099999997</c:v>
                </c:pt>
                <c:pt idx="11">
                  <c:v>526.37574600000005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EF-49AB-86FC-27D776A5365C}"/>
            </c:ext>
          </c:extLst>
        </c:ser>
        <c:ser>
          <c:idx val="1"/>
          <c:order val="1"/>
          <c:tx>
            <c:strRef>
              <c:f>'5.3.5.1'!$T$91</c:f>
              <c:strCache>
                <c:ptCount val="1"/>
                <c:pt idx="0">
                  <c:v>KALLPA</c:v>
                </c:pt>
              </c:strCache>
            </c:strRef>
          </c:tx>
          <c:spPr>
            <a:ln w="31750"/>
          </c:spPr>
          <c:cat>
            <c:strRef>
              <c:f>'5.3.5.1'!$U$89:$AF$89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'5.3.5.1'!$U$91:$AF$91</c:f>
              <c:numCache>
                <c:formatCode>###0.00</c:formatCode>
                <c:ptCount val="12"/>
                <c:pt idx="0">
                  <c:v>405.26044899999999</c:v>
                </c:pt>
                <c:pt idx="1">
                  <c:v>375.55810200000008</c:v>
                </c:pt>
                <c:pt idx="2">
                  <c:v>346.20073799999983</c:v>
                </c:pt>
                <c:pt idx="3">
                  <c:v>270.18192500000004</c:v>
                </c:pt>
                <c:pt idx="4">
                  <c:v>327.97553199999999</c:v>
                </c:pt>
                <c:pt idx="5">
                  <c:v>362.31196100000028</c:v>
                </c:pt>
                <c:pt idx="6">
                  <c:v>401.17291999999998</c:v>
                </c:pt>
                <c:pt idx="7">
                  <c:v>420.09111699999977</c:v>
                </c:pt>
                <c:pt idx="8">
                  <c:v>408.99123800000012</c:v>
                </c:pt>
                <c:pt idx="9">
                  <c:v>403.93998899999997</c:v>
                </c:pt>
                <c:pt idx="10">
                  <c:v>397.30568289999974</c:v>
                </c:pt>
                <c:pt idx="11">
                  <c:v>429.75190200000003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EF-49AB-86FC-27D776A5365C}"/>
            </c:ext>
          </c:extLst>
        </c:ser>
        <c:ser>
          <c:idx val="2"/>
          <c:order val="2"/>
          <c:tx>
            <c:strRef>
              <c:f>'5.3.5.1'!$T$93</c:f>
              <c:strCache>
                <c:ptCount val="1"/>
                <c:pt idx="0">
                  <c:v>ENGIE</c:v>
                </c:pt>
              </c:strCache>
            </c:strRef>
          </c:tx>
          <c:spPr>
            <a:ln w="31750"/>
          </c:spPr>
          <c:cat>
            <c:strRef>
              <c:f>'5.3.5.1'!$U$89:$AF$89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'5.3.5.1'!$U$93:$AF$93</c:f>
              <c:numCache>
                <c:formatCode>###0.00</c:formatCode>
                <c:ptCount val="12"/>
                <c:pt idx="0">
                  <c:v>337.08281449999993</c:v>
                </c:pt>
                <c:pt idx="1">
                  <c:v>319.19810899999982</c:v>
                </c:pt>
                <c:pt idx="2">
                  <c:v>301.40828540000001</c:v>
                </c:pt>
                <c:pt idx="3">
                  <c:v>184.32206180000003</c:v>
                </c:pt>
                <c:pt idx="4">
                  <c:v>194.29969110000002</c:v>
                </c:pt>
                <c:pt idx="5">
                  <c:v>291.23132360000011</c:v>
                </c:pt>
                <c:pt idx="6">
                  <c:v>278.22168599999998</c:v>
                </c:pt>
                <c:pt idx="7">
                  <c:v>291.36732540000003</c:v>
                </c:pt>
                <c:pt idx="8">
                  <c:v>271.81225580000017</c:v>
                </c:pt>
                <c:pt idx="9">
                  <c:v>302.30986020000012</c:v>
                </c:pt>
                <c:pt idx="10">
                  <c:v>300.84883830000001</c:v>
                </c:pt>
                <c:pt idx="11">
                  <c:v>309.49965019999985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EF-49AB-86FC-27D776A5365C}"/>
            </c:ext>
          </c:extLst>
        </c:ser>
        <c:ser>
          <c:idx val="3"/>
          <c:order val="3"/>
          <c:tx>
            <c:strRef>
              <c:f>'5.3.5.1'!$T$92</c:f>
              <c:strCache>
                <c:ptCount val="1"/>
                <c:pt idx="0">
                  <c:v>Enel Generación Perú S.A.A.</c:v>
                </c:pt>
              </c:strCache>
            </c:strRef>
          </c:tx>
          <c:spPr>
            <a:ln w="31750"/>
          </c:spPr>
          <c:cat>
            <c:strRef>
              <c:f>'5.3.5.1'!$U$89:$AF$89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'5.3.5.1'!$U$92:$AF$92</c:f>
              <c:numCache>
                <c:formatCode>###0.00</c:formatCode>
                <c:ptCount val="12"/>
                <c:pt idx="0">
                  <c:v>382.37513340000027</c:v>
                </c:pt>
                <c:pt idx="1">
                  <c:v>370.30974820000012</c:v>
                </c:pt>
                <c:pt idx="2">
                  <c:v>327.67357129999999</c:v>
                </c:pt>
                <c:pt idx="3">
                  <c:v>201.65105719999997</c:v>
                </c:pt>
                <c:pt idx="4">
                  <c:v>282.44677129999985</c:v>
                </c:pt>
                <c:pt idx="5">
                  <c:v>361.60872240000049</c:v>
                </c:pt>
                <c:pt idx="6">
                  <c:v>408.72914230000021</c:v>
                </c:pt>
                <c:pt idx="7">
                  <c:v>390.16207529999986</c:v>
                </c:pt>
                <c:pt idx="8">
                  <c:v>375.41783790000017</c:v>
                </c:pt>
                <c:pt idx="9">
                  <c:v>403.88233779999996</c:v>
                </c:pt>
                <c:pt idx="10">
                  <c:v>411.0802688000004</c:v>
                </c:pt>
                <c:pt idx="11">
                  <c:v>419.61617469999982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FEF-49AB-86FC-27D776A53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727616"/>
        <c:axId val="95729152"/>
      </c:lineChart>
      <c:catAx>
        <c:axId val="9572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9572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72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2614969337363631E-2"/>
              <c:y val="0.45588226471691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95727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03047604831387"/>
          <c:y val="0.92927304086989126"/>
          <c:w val="0.78538928487019688"/>
          <c:h val="3.929268841394828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DISTRIBUIDORAS CON MAYOR VENTA A CLIENTE FINAL</a:t>
            </a:r>
          </a:p>
        </c:rich>
      </c:tx>
      <c:layout>
        <c:manualLayout>
          <c:xMode val="edge"/>
          <c:yMode val="edge"/>
          <c:x val="0.21483479506846898"/>
          <c:y val="5.9108665936126709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0515502407195167"/>
          <c:y val="0.17636277251927757"/>
          <c:w val="0.86130838325315207"/>
          <c:h val="0.66139160522617035"/>
        </c:manualLayout>
      </c:layout>
      <c:lineChart>
        <c:grouping val="standard"/>
        <c:varyColors val="0"/>
        <c:ser>
          <c:idx val="1"/>
          <c:order val="0"/>
          <c:tx>
            <c:strRef>
              <c:f>'5.3.5.1'!$T$97</c:f>
              <c:strCache>
                <c:ptCount val="1"/>
                <c:pt idx="0">
                  <c:v>ENEDIS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'5.3.5.1'!$U$97:$AF$97</c:f>
              <c:numCache>
                <c:formatCode>###0.00</c:formatCode>
                <c:ptCount val="12"/>
                <c:pt idx="0">
                  <c:v>580.5816695000002</c:v>
                </c:pt>
                <c:pt idx="1">
                  <c:v>587.76015270000005</c:v>
                </c:pt>
                <c:pt idx="2">
                  <c:v>548.62280840000255</c:v>
                </c:pt>
                <c:pt idx="3">
                  <c:v>460.37255389999791</c:v>
                </c:pt>
                <c:pt idx="4">
                  <c:v>450.34107090000032</c:v>
                </c:pt>
                <c:pt idx="5">
                  <c:v>462.38459599999862</c:v>
                </c:pt>
                <c:pt idx="6">
                  <c:v>484.19471270000099</c:v>
                </c:pt>
                <c:pt idx="7">
                  <c:v>512.4306071999996</c:v>
                </c:pt>
                <c:pt idx="8">
                  <c:v>512.26987209999902</c:v>
                </c:pt>
                <c:pt idx="9">
                  <c:v>540.60492029999875</c:v>
                </c:pt>
                <c:pt idx="10">
                  <c:v>532.76836550000087</c:v>
                </c:pt>
                <c:pt idx="11">
                  <c:v>531.68584020000048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01-4823-80DE-CD52BF7F7A37}"/>
            </c:ext>
          </c:extLst>
        </c:ser>
        <c:ser>
          <c:idx val="0"/>
          <c:order val="1"/>
          <c:tx>
            <c:strRef>
              <c:f>'5.3.5.1'!$T$98</c:f>
              <c:strCache>
                <c:ptCount val="1"/>
                <c:pt idx="0">
                  <c:v>LUZ DEL SUR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'5.3.5.1'!$U$98:$AF$98</c:f>
              <c:numCache>
                <c:formatCode>###0.00</c:formatCode>
                <c:ptCount val="12"/>
                <c:pt idx="0">
                  <c:v>523.45364063000147</c:v>
                </c:pt>
                <c:pt idx="1">
                  <c:v>544.46161476000066</c:v>
                </c:pt>
                <c:pt idx="2">
                  <c:v>493.24892295000126</c:v>
                </c:pt>
                <c:pt idx="3">
                  <c:v>442.38077879999969</c:v>
                </c:pt>
                <c:pt idx="4">
                  <c:v>441.76510619000129</c:v>
                </c:pt>
                <c:pt idx="5">
                  <c:v>408.62566312999996</c:v>
                </c:pt>
                <c:pt idx="6">
                  <c:v>437.25385009999775</c:v>
                </c:pt>
                <c:pt idx="7">
                  <c:v>452.10520349999888</c:v>
                </c:pt>
                <c:pt idx="8">
                  <c:v>459.68054673000046</c:v>
                </c:pt>
                <c:pt idx="9">
                  <c:v>459.91413750999817</c:v>
                </c:pt>
                <c:pt idx="10">
                  <c:v>465.2222342399981</c:v>
                </c:pt>
                <c:pt idx="11">
                  <c:v>466.58160582999955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01-4823-80DE-CD52BF7F7A37}"/>
            </c:ext>
          </c:extLst>
        </c:ser>
        <c:ser>
          <c:idx val="2"/>
          <c:order val="2"/>
          <c:tx>
            <c:strRef>
              <c:f>'5.3.5.1'!$T$99</c:f>
              <c:strCache>
                <c:ptCount val="1"/>
                <c:pt idx="0">
                  <c:v>ELNM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'5.3.5.1'!$U$99:$AF$99</c:f>
              <c:numCache>
                <c:formatCode>###0.00</c:formatCode>
                <c:ptCount val="12"/>
                <c:pt idx="0">
                  <c:v>154.94067395000016</c:v>
                </c:pt>
                <c:pt idx="1">
                  <c:v>153.20015971000029</c:v>
                </c:pt>
                <c:pt idx="2">
                  <c:v>147.30626850999954</c:v>
                </c:pt>
                <c:pt idx="3">
                  <c:v>136.13938019999975</c:v>
                </c:pt>
                <c:pt idx="4">
                  <c:v>135.27059374000095</c:v>
                </c:pt>
                <c:pt idx="5">
                  <c:v>137.0881176500001</c:v>
                </c:pt>
                <c:pt idx="6">
                  <c:v>142.41287133999958</c:v>
                </c:pt>
                <c:pt idx="7">
                  <c:v>141.60008515999991</c:v>
                </c:pt>
                <c:pt idx="8">
                  <c:v>139.12071316999959</c:v>
                </c:pt>
                <c:pt idx="9">
                  <c:v>147.12834729999989</c:v>
                </c:pt>
                <c:pt idx="10">
                  <c:v>148.02778139999987</c:v>
                </c:pt>
                <c:pt idx="11">
                  <c:v>160.03087731000025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01-4823-80DE-CD52BF7F7A37}"/>
            </c:ext>
          </c:extLst>
        </c:ser>
        <c:ser>
          <c:idx val="3"/>
          <c:order val="3"/>
          <c:tx>
            <c:strRef>
              <c:f>'5.3.5.1'!$T$100</c:f>
              <c:strCache>
                <c:ptCount val="1"/>
                <c:pt idx="0">
                  <c:v>ENOSA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'5.3.5.1'!$U$100:$AF$100</c:f>
              <c:numCache>
                <c:formatCode>###0.00</c:formatCode>
                <c:ptCount val="12"/>
                <c:pt idx="0">
                  <c:v>118.61535849000006</c:v>
                </c:pt>
                <c:pt idx="1">
                  <c:v>117.37514081999997</c:v>
                </c:pt>
                <c:pt idx="2">
                  <c:v>108.15826055000009</c:v>
                </c:pt>
                <c:pt idx="3">
                  <c:v>101.05214309999992</c:v>
                </c:pt>
                <c:pt idx="4">
                  <c:v>98.00828914000013</c:v>
                </c:pt>
                <c:pt idx="5">
                  <c:v>96.058123310000056</c:v>
                </c:pt>
                <c:pt idx="6">
                  <c:v>101.44087447000013</c:v>
                </c:pt>
                <c:pt idx="7">
                  <c:v>102.97760182000003</c:v>
                </c:pt>
                <c:pt idx="8">
                  <c:v>106.17205115999997</c:v>
                </c:pt>
                <c:pt idx="9">
                  <c:v>115.17938830999984</c:v>
                </c:pt>
                <c:pt idx="10">
                  <c:v>117.41648996000009</c:v>
                </c:pt>
                <c:pt idx="11">
                  <c:v>120.60284874999996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301-4823-80DE-CD52BF7F7A37}"/>
            </c:ext>
          </c:extLst>
        </c:ser>
        <c:ser>
          <c:idx val="4"/>
          <c:order val="4"/>
          <c:tx>
            <c:strRef>
              <c:f>'5.3.5.1'!$T$101</c:f>
              <c:strCache>
                <c:ptCount val="1"/>
                <c:pt idx="0">
                  <c:v>SEAL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'5.3.5.1'!$U$101:$AF$101</c:f>
              <c:numCache>
                <c:formatCode>###0.00</c:formatCode>
                <c:ptCount val="12"/>
                <c:pt idx="0">
                  <c:v>89.306534800000094</c:v>
                </c:pt>
                <c:pt idx="1">
                  <c:v>82.766562000000008</c:v>
                </c:pt>
                <c:pt idx="2">
                  <c:v>83.700811199999919</c:v>
                </c:pt>
                <c:pt idx="3">
                  <c:v>77.714169299999824</c:v>
                </c:pt>
                <c:pt idx="4">
                  <c:v>74.390975600000132</c:v>
                </c:pt>
                <c:pt idx="5">
                  <c:v>71.078648899999692</c:v>
                </c:pt>
                <c:pt idx="6">
                  <c:v>78.9146041999999</c:v>
                </c:pt>
                <c:pt idx="7">
                  <c:v>81.864775700000365</c:v>
                </c:pt>
                <c:pt idx="8">
                  <c:v>81.29174740000029</c:v>
                </c:pt>
                <c:pt idx="9">
                  <c:v>85.843589000000023</c:v>
                </c:pt>
                <c:pt idx="10">
                  <c:v>83.177921199999616</c:v>
                </c:pt>
                <c:pt idx="11">
                  <c:v>86.814994200000015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301-4823-80DE-CD52BF7F7A37}"/>
            </c:ext>
          </c:extLst>
        </c:ser>
        <c:ser>
          <c:idx val="6"/>
          <c:order val="5"/>
          <c:tx>
            <c:strRef>
              <c:f>'5.3.5.1'!$T$102</c:f>
              <c:strCache>
                <c:ptCount val="1"/>
                <c:pt idx="0">
                  <c:v>ELC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'5.3.5.1'!$U$102:$AF$102</c:f>
              <c:numCache>
                <c:formatCode>###0.00</c:formatCode>
                <c:ptCount val="12"/>
                <c:pt idx="0">
                  <c:v>71.217376600000208</c:v>
                </c:pt>
                <c:pt idx="1">
                  <c:v>67.531058999999914</c:v>
                </c:pt>
                <c:pt idx="2">
                  <c:v>68.496149999999531</c:v>
                </c:pt>
                <c:pt idx="3">
                  <c:v>63.91554469999943</c:v>
                </c:pt>
                <c:pt idx="4">
                  <c:v>63.825705400000238</c:v>
                </c:pt>
                <c:pt idx="5">
                  <c:v>66.090863600000233</c:v>
                </c:pt>
                <c:pt idx="6">
                  <c:v>69.156865199999643</c:v>
                </c:pt>
                <c:pt idx="7">
                  <c:v>68.847342100000077</c:v>
                </c:pt>
                <c:pt idx="8">
                  <c:v>71.390163399999579</c:v>
                </c:pt>
                <c:pt idx="9">
                  <c:v>73.656333200000034</c:v>
                </c:pt>
                <c:pt idx="10">
                  <c:v>73.428597000000295</c:v>
                </c:pt>
                <c:pt idx="11">
                  <c:v>74.814661099999668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301-4823-80DE-CD52BF7F7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777536"/>
        <c:axId val="95779072"/>
      </c:lineChart>
      <c:catAx>
        <c:axId val="957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957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77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0712056853177958E-2"/>
              <c:y val="0.4545454271587643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9577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774380078298751E-2"/>
          <c:y val="0.91699604981228144"/>
          <c:w val="0.89481700298458822"/>
          <c:h val="5.138346946229999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MENSUAL A CLIENTE FINAL DE LAS EMPRESAS GENERADORAS Y  DISTRIBUIDORAS EN EL SEIN</a:t>
            </a:r>
          </a:p>
        </c:rich>
      </c:tx>
      <c:layout>
        <c:manualLayout>
          <c:xMode val="edge"/>
          <c:yMode val="edge"/>
          <c:x val="0.16912177881173945"/>
          <c:y val="4.3561409798480083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4831151958218552"/>
          <c:y val="0.21298195536530506"/>
          <c:w val="0.75771033766740326"/>
          <c:h val="0.59837787459776182"/>
        </c:manualLayout>
      </c:layout>
      <c:lineChart>
        <c:grouping val="standard"/>
        <c:varyColors val="0"/>
        <c:ser>
          <c:idx val="0"/>
          <c:order val="0"/>
          <c:tx>
            <c:strRef>
              <c:f>'5.3.5.2'!$W$99</c:f>
              <c:strCache>
                <c:ptCount val="1"/>
                <c:pt idx="0">
                  <c:v>Distribuidoras</c:v>
                </c:pt>
              </c:strCache>
            </c:strRef>
          </c:tx>
          <c:spPr>
            <a:ln w="38100"/>
          </c:spPr>
          <c:cat>
            <c:strRef>
              <c:f>'5.3.5.2'!$X$98:$AI$98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'5.3.5.2'!$X$99:$AI$99</c:f>
              <c:numCache>
                <c:formatCode>_(* #\ ##0.00_);_(* \(#\ ##0.00\);_(* "-"??_);_(@_)</c:formatCode>
                <c:ptCount val="12"/>
                <c:pt idx="0">
                  <c:v>1893.6072356900002</c:v>
                </c:pt>
                <c:pt idx="1">
                  <c:v>1892.0979139400015</c:v>
                </c:pt>
                <c:pt idx="2">
                  <c:v>1776.1323177700021</c:v>
                </c:pt>
                <c:pt idx="3">
                  <c:v>1579.5606844299987</c:v>
                </c:pt>
                <c:pt idx="4">
                  <c:v>1548.9545851100013</c:v>
                </c:pt>
                <c:pt idx="5">
                  <c:v>1524.3743129599984</c:v>
                </c:pt>
                <c:pt idx="6">
                  <c:v>1615.8894209299983</c:v>
                </c:pt>
                <c:pt idx="7">
                  <c:v>1682.8249121199979</c:v>
                </c:pt>
                <c:pt idx="8">
                  <c:v>1688.6396019100007</c:v>
                </c:pt>
                <c:pt idx="9">
                  <c:v>1761.6224590299983</c:v>
                </c:pt>
                <c:pt idx="10">
                  <c:v>1757.6810070299987</c:v>
                </c:pt>
                <c:pt idx="11">
                  <c:v>1795.7881606600013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F5-444A-A938-0BCA7D82BED8}"/>
            </c:ext>
          </c:extLst>
        </c:ser>
        <c:ser>
          <c:idx val="1"/>
          <c:order val="1"/>
          <c:tx>
            <c:strRef>
              <c:f>'5.3.5.2'!$W$100</c:f>
              <c:strCache>
                <c:ptCount val="1"/>
                <c:pt idx="0">
                  <c:v>Generadoras</c:v>
                </c:pt>
              </c:strCache>
            </c:strRef>
          </c:tx>
          <c:spPr>
            <a:ln w="38100"/>
          </c:spPr>
          <c:cat>
            <c:strRef>
              <c:f>'5.3.5.2'!$X$98:$AI$98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'5.3.5.2'!$X$100:$AI$100</c:f>
              <c:numCache>
                <c:formatCode>_(* #\ ##0.00_);_(* \(#\ ##0.00\);_(* "-"??_);_(@_)</c:formatCode>
                <c:ptCount val="12"/>
                <c:pt idx="0">
                  <c:v>2129.6457937</c:v>
                </c:pt>
                <c:pt idx="1">
                  <c:v>2033.4700024999997</c:v>
                </c:pt>
                <c:pt idx="2">
                  <c:v>1729.3526832999992</c:v>
                </c:pt>
                <c:pt idx="3">
                  <c:v>1185.8756676999999</c:v>
                </c:pt>
                <c:pt idx="4">
                  <c:v>1407.5091435999998</c:v>
                </c:pt>
                <c:pt idx="5">
                  <c:v>1765.0636100000008</c:v>
                </c:pt>
                <c:pt idx="6">
                  <c:v>1992.3168469000002</c:v>
                </c:pt>
                <c:pt idx="7">
                  <c:v>2077.0021474999994</c:v>
                </c:pt>
                <c:pt idx="8">
                  <c:v>1999.5923505000003</c:v>
                </c:pt>
                <c:pt idx="9">
                  <c:v>2158.7336464000005</c:v>
                </c:pt>
                <c:pt idx="10">
                  <c:v>2143.1365156000002</c:v>
                </c:pt>
                <c:pt idx="11">
                  <c:v>2236.0099158999997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F5-444A-A938-0BCA7D82B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82368"/>
        <c:axId val="115083904"/>
      </c:lineChart>
      <c:catAx>
        <c:axId val="1150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0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08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9097918157957524E-2"/>
              <c:y val="0.4503046478380758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082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530138988308279"/>
          <c:y val="0.89602298026406058"/>
          <c:w val="0.47723991887377709"/>
          <c:h val="5.6795244607914741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MENSUAL  A CLIENTE FINAL DE LAS EMPRESAS DISTRIBUIDORAS EN LOS SS. AA.</a:t>
            </a:r>
          </a:p>
        </c:rich>
      </c:tx>
      <c:layout>
        <c:manualLayout>
          <c:xMode val="edge"/>
          <c:yMode val="edge"/>
          <c:x val="0.15444386816917346"/>
          <c:y val="5.0904731984902571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9.7805352565399198E-2"/>
          <c:y val="0.21031414395409009"/>
          <c:w val="0.86182456072015323"/>
          <c:h val="0.59146458862223039"/>
        </c:manualLayout>
      </c:layout>
      <c:lineChart>
        <c:grouping val="standard"/>
        <c:varyColors val="0"/>
        <c:ser>
          <c:idx val="0"/>
          <c:order val="0"/>
          <c:tx>
            <c:strRef>
              <c:f>'5.3.5.2'!$W$105</c:f>
              <c:strCache>
                <c:ptCount val="1"/>
                <c:pt idx="0">
                  <c:v>Distribuidoras</c:v>
                </c:pt>
              </c:strCache>
            </c:strRef>
          </c:tx>
          <c:spPr>
            <a:ln w="38100"/>
          </c:spPr>
          <c:cat>
            <c:strRef>
              <c:f>'5.3.5.2'!$X$104:$AI$104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'5.3.5.2'!$X$105:$AI$105</c:f>
              <c:numCache>
                <c:formatCode>_(* #\ ##0.00_);_(* \(#\ ##0.00\);_(* "-"??_);_(@_)</c:formatCode>
                <c:ptCount val="12"/>
                <c:pt idx="0">
                  <c:v>34.635380280000028</c:v>
                </c:pt>
                <c:pt idx="1">
                  <c:v>32.819168860000019</c:v>
                </c:pt>
                <c:pt idx="2">
                  <c:v>31.404862659999999</c:v>
                </c:pt>
                <c:pt idx="3">
                  <c:v>27.539716249999991</c:v>
                </c:pt>
                <c:pt idx="4">
                  <c:v>27.084493460000033</c:v>
                </c:pt>
                <c:pt idx="5">
                  <c:v>26.939631999999992</c:v>
                </c:pt>
                <c:pt idx="6">
                  <c:v>30.92276040000004</c:v>
                </c:pt>
                <c:pt idx="7">
                  <c:v>32.106330630000002</c:v>
                </c:pt>
                <c:pt idx="8">
                  <c:v>32.911706810000013</c:v>
                </c:pt>
                <c:pt idx="9">
                  <c:v>33.843083440000008</c:v>
                </c:pt>
                <c:pt idx="10">
                  <c:v>32.535215509999979</c:v>
                </c:pt>
                <c:pt idx="11">
                  <c:v>33.44608267000001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F0-45BB-A91A-0777BB02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92864"/>
        <c:axId val="115106944"/>
      </c:lineChart>
      <c:catAx>
        <c:axId val="1150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1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10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2.2944598990994387E-2"/>
              <c:y val="0.398376179208498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092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2282835902997"/>
          <c:y val="0.89068655891697746"/>
          <c:w val="0.35445430399044436"/>
          <c:h val="4.9005342922966544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DISTRIBUIDORAS CON MAYOR VENTA A CLIENTE FINAL DEL MERCADO REGULADO</a:t>
            </a:r>
          </a:p>
        </c:rich>
      </c:tx>
      <c:layout>
        <c:manualLayout>
          <c:xMode val="edge"/>
          <c:yMode val="edge"/>
          <c:x val="0.159151179589583"/>
          <c:y val="6.4685371007324452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7417272420460504E-2"/>
          <c:y val="0.20545472785398425"/>
          <c:w val="0.89336888609337239"/>
          <c:h val="0.51818227821580098"/>
        </c:manualLayout>
      </c:layout>
      <c:lineChart>
        <c:grouping val="standard"/>
        <c:varyColors val="0"/>
        <c:ser>
          <c:idx val="0"/>
          <c:order val="0"/>
          <c:tx>
            <c:strRef>
              <c:f>'5.3.5.3'!$D$123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'5.3.5.3'!$E$123:$P$123</c:f>
              <c:numCache>
                <c:formatCode>###0.00</c:formatCode>
                <c:ptCount val="12"/>
                <c:pt idx="0">
                  <c:v>510.50211662999811</c:v>
                </c:pt>
                <c:pt idx="1">
                  <c:v>531.60203286000217</c:v>
                </c:pt>
                <c:pt idx="2">
                  <c:v>483.35237374999991</c:v>
                </c:pt>
                <c:pt idx="3">
                  <c:v>437.37391550000046</c:v>
                </c:pt>
                <c:pt idx="4">
                  <c:v>435.68043869000064</c:v>
                </c:pt>
                <c:pt idx="5">
                  <c:v>400.24760083000001</c:v>
                </c:pt>
                <c:pt idx="6">
                  <c:v>426.23252250000144</c:v>
                </c:pt>
                <c:pt idx="7">
                  <c:v>440.8110812000013</c:v>
                </c:pt>
                <c:pt idx="8">
                  <c:v>448.01641712999975</c:v>
                </c:pt>
                <c:pt idx="9">
                  <c:v>448.80643291000109</c:v>
                </c:pt>
                <c:pt idx="10">
                  <c:v>453.88329673999709</c:v>
                </c:pt>
                <c:pt idx="11">
                  <c:v>455.13551582999958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80-4E90-927B-D90F74B77ED2}"/>
            </c:ext>
          </c:extLst>
        </c:ser>
        <c:ser>
          <c:idx val="1"/>
          <c:order val="1"/>
          <c:tx>
            <c:strRef>
              <c:f>'5.3.5.3'!$D$124</c:f>
              <c:strCache>
                <c:ptCount val="1"/>
                <c:pt idx="0">
                  <c:v>ENEDIS</c:v>
                </c:pt>
              </c:strCache>
            </c:strRef>
          </c:tx>
          <c:spPr>
            <a:ln w="38100"/>
          </c:spPr>
          <c:marker>
            <c:symbol val="square"/>
            <c:size val="8"/>
          </c:marke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'5.3.5.3'!$E$124:$P$124</c:f>
              <c:numCache>
                <c:formatCode>###0.00</c:formatCode>
                <c:ptCount val="12"/>
                <c:pt idx="0">
                  <c:v>435.11323670000053</c:v>
                </c:pt>
                <c:pt idx="1">
                  <c:v>442.58772529999948</c:v>
                </c:pt>
                <c:pt idx="2">
                  <c:v>436.27912809999992</c:v>
                </c:pt>
                <c:pt idx="3">
                  <c:v>396.12431690000062</c:v>
                </c:pt>
                <c:pt idx="4">
                  <c:v>371.15232800000075</c:v>
                </c:pt>
                <c:pt idx="5">
                  <c:v>359.47335990000147</c:v>
                </c:pt>
                <c:pt idx="6">
                  <c:v>366.83687959999912</c:v>
                </c:pt>
                <c:pt idx="7">
                  <c:v>392.36349290000032</c:v>
                </c:pt>
                <c:pt idx="8">
                  <c:v>389.5765267000013</c:v>
                </c:pt>
                <c:pt idx="9">
                  <c:v>411.93741620000247</c:v>
                </c:pt>
                <c:pt idx="10">
                  <c:v>402.93984289999884</c:v>
                </c:pt>
                <c:pt idx="11">
                  <c:v>399.46636599999727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80-4E90-927B-D90F74B77ED2}"/>
            </c:ext>
          </c:extLst>
        </c:ser>
        <c:ser>
          <c:idx val="2"/>
          <c:order val="2"/>
          <c:tx>
            <c:strRef>
              <c:f>'5.3.5.3'!$D$125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'5.3.5.3'!$E$125:$P$125</c:f>
              <c:numCache>
                <c:formatCode>###0.00</c:formatCode>
                <c:ptCount val="12"/>
                <c:pt idx="0">
                  <c:v>122.08201495000003</c:v>
                </c:pt>
                <c:pt idx="1">
                  <c:v>120.67894771000029</c:v>
                </c:pt>
                <c:pt idx="2">
                  <c:v>116.41197350999954</c:v>
                </c:pt>
                <c:pt idx="3">
                  <c:v>111.14403019999976</c:v>
                </c:pt>
                <c:pt idx="4">
                  <c:v>105.6606297400009</c:v>
                </c:pt>
                <c:pt idx="5">
                  <c:v>104.84999065000011</c:v>
                </c:pt>
                <c:pt idx="6">
                  <c:v>111.1620603399996</c:v>
                </c:pt>
                <c:pt idx="7">
                  <c:v>111.73896715999994</c:v>
                </c:pt>
                <c:pt idx="8">
                  <c:v>110.52729216999955</c:v>
                </c:pt>
                <c:pt idx="9">
                  <c:v>115.61887229999988</c:v>
                </c:pt>
                <c:pt idx="10">
                  <c:v>114.05607039999987</c:v>
                </c:pt>
                <c:pt idx="11">
                  <c:v>120.12097931000035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280-4E90-927B-D90F74B77ED2}"/>
            </c:ext>
          </c:extLst>
        </c:ser>
        <c:ser>
          <c:idx val="4"/>
          <c:order val="3"/>
          <c:tx>
            <c:strRef>
              <c:f>'5.3.5.3'!$D$126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marker>
            <c:symbol val="star"/>
            <c:size val="9"/>
          </c:marke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'5.3.5.3'!$E$126:$P$126</c:f>
              <c:numCache>
                <c:formatCode>###0.00</c:formatCode>
                <c:ptCount val="12"/>
                <c:pt idx="0">
                  <c:v>85.356218889999866</c:v>
                </c:pt>
                <c:pt idx="1">
                  <c:v>84.07941871999985</c:v>
                </c:pt>
                <c:pt idx="2">
                  <c:v>77.738512150000034</c:v>
                </c:pt>
                <c:pt idx="3">
                  <c:v>74.665740199999803</c:v>
                </c:pt>
                <c:pt idx="4">
                  <c:v>72.12997794000016</c:v>
                </c:pt>
                <c:pt idx="5">
                  <c:v>69.646433509999895</c:v>
                </c:pt>
                <c:pt idx="6">
                  <c:v>71.141708269999839</c:v>
                </c:pt>
                <c:pt idx="7">
                  <c:v>71.360138020000036</c:v>
                </c:pt>
                <c:pt idx="8">
                  <c:v>72.761268360000145</c:v>
                </c:pt>
                <c:pt idx="9">
                  <c:v>76.976804810000061</c:v>
                </c:pt>
                <c:pt idx="10">
                  <c:v>79.507902960000195</c:v>
                </c:pt>
                <c:pt idx="11">
                  <c:v>79.74256724999988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280-4E90-927B-D90F74B77ED2}"/>
            </c:ext>
          </c:extLst>
        </c:ser>
        <c:ser>
          <c:idx val="5"/>
          <c:order val="4"/>
          <c:tx>
            <c:strRef>
              <c:f>'5.3.5.3'!$D$127</c:f>
              <c:strCache>
                <c:ptCount val="1"/>
                <c:pt idx="0">
                  <c:v>SEAL</c:v>
                </c:pt>
              </c:strCache>
            </c:strRef>
          </c:tx>
          <c:spPr>
            <a:ln w="28575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'5.3.5.3'!$E$127:$P$127</c:f>
              <c:numCache>
                <c:formatCode>###0.00</c:formatCode>
                <c:ptCount val="12"/>
                <c:pt idx="0">
                  <c:v>75.72953549999994</c:v>
                </c:pt>
                <c:pt idx="1">
                  <c:v>70.775150499999754</c:v>
                </c:pt>
                <c:pt idx="2">
                  <c:v>71.669825100000025</c:v>
                </c:pt>
                <c:pt idx="3">
                  <c:v>67.727081599999764</c:v>
                </c:pt>
                <c:pt idx="4">
                  <c:v>64.361690400000043</c:v>
                </c:pt>
                <c:pt idx="5">
                  <c:v>60.602230999999989</c:v>
                </c:pt>
                <c:pt idx="6">
                  <c:v>67.607254699999842</c:v>
                </c:pt>
                <c:pt idx="7">
                  <c:v>69.425729299999858</c:v>
                </c:pt>
                <c:pt idx="8">
                  <c:v>68.160000999999482</c:v>
                </c:pt>
                <c:pt idx="9">
                  <c:v>71.841716000000105</c:v>
                </c:pt>
                <c:pt idx="10">
                  <c:v>70.112833299999608</c:v>
                </c:pt>
                <c:pt idx="11">
                  <c:v>72.908147800000123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280-4E90-927B-D90F74B77ED2}"/>
            </c:ext>
          </c:extLst>
        </c:ser>
        <c:ser>
          <c:idx val="3"/>
          <c:order val="5"/>
          <c:tx>
            <c:strRef>
              <c:f>'5.3.5.3'!$D$128</c:f>
              <c:strCache>
                <c:ptCount val="1"/>
                <c:pt idx="0">
                  <c:v>ELC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'5.3.5.3'!$E$128:$P$128</c:f>
              <c:numCache>
                <c:formatCode>###0.00</c:formatCode>
                <c:ptCount val="12"/>
                <c:pt idx="0">
                  <c:v>70.496249599999814</c:v>
                </c:pt>
                <c:pt idx="1">
                  <c:v>66.562718999999902</c:v>
                </c:pt>
                <c:pt idx="2">
                  <c:v>67.772764999999623</c:v>
                </c:pt>
                <c:pt idx="3">
                  <c:v>63.378293699999958</c:v>
                </c:pt>
                <c:pt idx="4">
                  <c:v>63.404346400000321</c:v>
                </c:pt>
                <c:pt idx="5">
                  <c:v>65.324484600000446</c:v>
                </c:pt>
                <c:pt idx="6">
                  <c:v>67.930559199999763</c:v>
                </c:pt>
                <c:pt idx="7">
                  <c:v>68.683583099999623</c:v>
                </c:pt>
                <c:pt idx="8">
                  <c:v>71.223991399999505</c:v>
                </c:pt>
                <c:pt idx="9">
                  <c:v>73.461777200000014</c:v>
                </c:pt>
                <c:pt idx="10">
                  <c:v>73.236105999999907</c:v>
                </c:pt>
                <c:pt idx="11">
                  <c:v>74.535829099999944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280-4E90-927B-D90F74B77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80224"/>
        <c:axId val="113781760"/>
      </c:lineChart>
      <c:catAx>
        <c:axId val="1137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378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78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5.3904086315531667E-3"/>
              <c:y val="0.444445116162605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378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000015127792023"/>
          <c:y val="0.79370628310450364"/>
          <c:w val="0.85529465156913032"/>
          <c:h val="5.2447767133801393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DISTRIBUIDORAS CON MAYOR VENTA A CLIENTE FINAL DEL MERCADO LIBRE</a:t>
            </a:r>
          </a:p>
        </c:rich>
      </c:tx>
      <c:layout>
        <c:manualLayout>
          <c:xMode val="edge"/>
          <c:yMode val="edge"/>
          <c:x val="0.12894245006422766"/>
          <c:y val="5.9649466893561383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9670116048461526E-2"/>
          <c:y val="0.21206600282971289"/>
          <c:w val="0.89766476521746918"/>
          <c:h val="0.51736792069662707"/>
        </c:manualLayout>
      </c:layout>
      <c:lineChart>
        <c:grouping val="standard"/>
        <c:varyColors val="0"/>
        <c:ser>
          <c:idx val="0"/>
          <c:order val="0"/>
          <c:tx>
            <c:strRef>
              <c:f>'5.3.5.3'!$D$134</c:f>
              <c:strCache>
                <c:ptCount val="1"/>
                <c:pt idx="0">
                  <c:v>ENEDIS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'5.3.5.3'!$E$134:$P$134</c:f>
              <c:numCache>
                <c:formatCode>###0.00</c:formatCode>
                <c:ptCount val="12"/>
                <c:pt idx="0">
                  <c:v>145.46843279999993</c:v>
                </c:pt>
                <c:pt idx="1">
                  <c:v>145.17242739999998</c:v>
                </c:pt>
                <c:pt idx="2">
                  <c:v>112.3436803</c:v>
                </c:pt>
                <c:pt idx="3">
                  <c:v>64.248237000000017</c:v>
                </c:pt>
                <c:pt idx="4">
                  <c:v>79.188742900000022</c:v>
                </c:pt>
                <c:pt idx="5">
                  <c:v>102.91123609999997</c:v>
                </c:pt>
                <c:pt idx="6">
                  <c:v>117.35783310000005</c:v>
                </c:pt>
                <c:pt idx="7">
                  <c:v>120.06711430000006</c:v>
                </c:pt>
                <c:pt idx="8">
                  <c:v>122.69334539999996</c:v>
                </c:pt>
                <c:pt idx="9">
                  <c:v>128.66750410000009</c:v>
                </c:pt>
                <c:pt idx="10">
                  <c:v>129.82852259999999</c:v>
                </c:pt>
                <c:pt idx="11">
                  <c:v>132.21947420000009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BC-4C47-92C1-F718560F8684}"/>
            </c:ext>
          </c:extLst>
        </c:ser>
        <c:ser>
          <c:idx val="1"/>
          <c:order val="1"/>
          <c:tx>
            <c:strRef>
              <c:f>'5.3.5.3'!$D$135</c:f>
              <c:strCache>
                <c:ptCount val="1"/>
                <c:pt idx="0">
                  <c:v>ENOSA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'5.3.5.3'!$E$135:$P$135</c:f>
              <c:numCache>
                <c:formatCode>###0.00</c:formatCode>
                <c:ptCount val="12"/>
                <c:pt idx="0">
                  <c:v>33.259139599999997</c:v>
                </c:pt>
                <c:pt idx="1">
                  <c:v>33.295722100000006</c:v>
                </c:pt>
                <c:pt idx="2">
                  <c:v>30.419748400000003</c:v>
                </c:pt>
                <c:pt idx="3">
                  <c:v>26.386402900000007</c:v>
                </c:pt>
                <c:pt idx="4">
                  <c:v>25.878311199999999</c:v>
                </c:pt>
                <c:pt idx="5">
                  <c:v>26.411689800000001</c:v>
                </c:pt>
                <c:pt idx="6">
                  <c:v>30.299166199999995</c:v>
                </c:pt>
                <c:pt idx="7">
                  <c:v>31.617463799999996</c:v>
                </c:pt>
                <c:pt idx="8">
                  <c:v>33.410782800000007</c:v>
                </c:pt>
                <c:pt idx="9">
                  <c:v>38.202583500000003</c:v>
                </c:pt>
                <c:pt idx="10">
                  <c:v>37.908587000000018</c:v>
                </c:pt>
                <c:pt idx="11">
                  <c:v>40.860281499999999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BC-4C47-92C1-F718560F8684}"/>
            </c:ext>
          </c:extLst>
        </c:ser>
        <c:ser>
          <c:idx val="3"/>
          <c:order val="2"/>
          <c:tx>
            <c:strRef>
              <c:f>'5.3.5.3'!$D$136</c:f>
              <c:strCache>
                <c:ptCount val="1"/>
                <c:pt idx="0">
                  <c:v>ELNM</c:v>
                </c:pt>
              </c:strCache>
            </c:strRef>
          </c:tx>
          <c:spPr>
            <a:ln w="44450"/>
          </c:spPr>
          <c:marker>
            <c:symbol val="star"/>
            <c:size val="10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'5.3.5.3'!$E$136:$P$136</c:f>
              <c:numCache>
                <c:formatCode>###0.00</c:formatCode>
                <c:ptCount val="12"/>
                <c:pt idx="0">
                  <c:v>32.858659000000017</c:v>
                </c:pt>
                <c:pt idx="1">
                  <c:v>32.521212000000006</c:v>
                </c:pt>
                <c:pt idx="2">
                  <c:v>30.894295</c:v>
                </c:pt>
                <c:pt idx="3">
                  <c:v>24.995349999999995</c:v>
                </c:pt>
                <c:pt idx="4">
                  <c:v>29.609963999999984</c:v>
                </c:pt>
                <c:pt idx="5">
                  <c:v>32.238127000000006</c:v>
                </c:pt>
                <c:pt idx="6">
                  <c:v>31.250810999999999</c:v>
                </c:pt>
                <c:pt idx="7">
                  <c:v>29.861118000000005</c:v>
                </c:pt>
                <c:pt idx="8">
                  <c:v>28.593420999999992</c:v>
                </c:pt>
                <c:pt idx="9">
                  <c:v>31.509475000000009</c:v>
                </c:pt>
                <c:pt idx="10">
                  <c:v>33.971711000000013</c:v>
                </c:pt>
                <c:pt idx="11">
                  <c:v>39.909898000000013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BC-4C47-92C1-F718560F8684}"/>
            </c:ext>
          </c:extLst>
        </c:ser>
        <c:ser>
          <c:idx val="4"/>
          <c:order val="3"/>
          <c:tx>
            <c:strRef>
              <c:f>'5.3.5.3'!$D$137</c:f>
              <c:strCache>
                <c:ptCount val="1"/>
                <c:pt idx="0">
                  <c:v>COELVISA</c:v>
                </c:pt>
              </c:strCache>
            </c:strRef>
          </c:tx>
          <c:spPr>
            <a:ln w="44450"/>
          </c:spPr>
          <c:marker>
            <c:symbol val="circle"/>
            <c:size val="8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'5.3.5.3'!$E$137:$P$137</c:f>
              <c:numCache>
                <c:formatCode>###0.00</c:formatCode>
                <c:ptCount val="12"/>
                <c:pt idx="0">
                  <c:v>16.593786099999996</c:v>
                </c:pt>
                <c:pt idx="1">
                  <c:v>15.554331900000001</c:v>
                </c:pt>
                <c:pt idx="2">
                  <c:v>13.647892900000002</c:v>
                </c:pt>
                <c:pt idx="3">
                  <c:v>11.542016599999998</c:v>
                </c:pt>
                <c:pt idx="4">
                  <c:v>11.391362200000003</c:v>
                </c:pt>
                <c:pt idx="5">
                  <c:v>10.774318399999999</c:v>
                </c:pt>
                <c:pt idx="6">
                  <c:v>11.380751799999999</c:v>
                </c:pt>
                <c:pt idx="7">
                  <c:v>12.064451400000003</c:v>
                </c:pt>
                <c:pt idx="8">
                  <c:v>13.022316399999996</c:v>
                </c:pt>
                <c:pt idx="9">
                  <c:v>15.133251899999996</c:v>
                </c:pt>
                <c:pt idx="10">
                  <c:v>14.550396299999996</c:v>
                </c:pt>
                <c:pt idx="11">
                  <c:v>16.2062411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BBC-4C47-92C1-F718560F8684}"/>
            </c:ext>
          </c:extLst>
        </c:ser>
        <c:ser>
          <c:idx val="2"/>
          <c:order val="4"/>
          <c:tx>
            <c:strRef>
              <c:f>'5.3.5.3'!$D$138</c:f>
              <c:strCache>
                <c:ptCount val="1"/>
                <c:pt idx="0">
                  <c:v>SEAL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'5.3.5.3'!$E$138:$P$138</c:f>
              <c:numCache>
                <c:formatCode>###0.00</c:formatCode>
                <c:ptCount val="12"/>
                <c:pt idx="0">
                  <c:v>13.576999300000001</c:v>
                </c:pt>
                <c:pt idx="1">
                  <c:v>11.991411499999995</c:v>
                </c:pt>
                <c:pt idx="2">
                  <c:v>12.030986099999996</c:v>
                </c:pt>
                <c:pt idx="3">
                  <c:v>9.9870877</c:v>
                </c:pt>
                <c:pt idx="4">
                  <c:v>10.0292852</c:v>
                </c:pt>
                <c:pt idx="5">
                  <c:v>10.4764179</c:v>
                </c:pt>
                <c:pt idx="6">
                  <c:v>11.307349499999999</c:v>
                </c:pt>
                <c:pt idx="7">
                  <c:v>12.439046399999999</c:v>
                </c:pt>
                <c:pt idx="8">
                  <c:v>13.131746400000001</c:v>
                </c:pt>
                <c:pt idx="9">
                  <c:v>14.001873000000003</c:v>
                </c:pt>
                <c:pt idx="10">
                  <c:v>13.065087900000005</c:v>
                </c:pt>
                <c:pt idx="11">
                  <c:v>13.906846399999999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BBC-4C47-92C1-F718560F8684}"/>
            </c:ext>
          </c:extLst>
        </c:ser>
        <c:ser>
          <c:idx val="5"/>
          <c:order val="5"/>
          <c:tx>
            <c:strRef>
              <c:f>'5.3.5.3'!$D$139</c:f>
              <c:strCache>
                <c:ptCount val="1"/>
                <c:pt idx="0">
                  <c:v>LUZ DE SUR</c:v>
                </c:pt>
              </c:strCache>
            </c:strRef>
          </c:tx>
          <c:spPr>
            <a:ln w="44450"/>
          </c:spPr>
          <c:marker>
            <c:symbol val="x"/>
            <c:size val="9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'5.3.5.3'!$E$139:$P$139</c:f>
              <c:numCache>
                <c:formatCode>###0.00</c:formatCode>
                <c:ptCount val="12"/>
                <c:pt idx="0">
                  <c:v>12.951523999999997</c:v>
                </c:pt>
                <c:pt idx="1">
                  <c:v>12.8595819</c:v>
                </c:pt>
                <c:pt idx="2">
                  <c:v>9.8965492000000008</c:v>
                </c:pt>
                <c:pt idx="3">
                  <c:v>5.0068632999999991</c:v>
                </c:pt>
                <c:pt idx="4">
                  <c:v>6.084667500000001</c:v>
                </c:pt>
                <c:pt idx="5">
                  <c:v>8.3780622999999999</c:v>
                </c:pt>
                <c:pt idx="6">
                  <c:v>11.021327600000003</c:v>
                </c:pt>
                <c:pt idx="7">
                  <c:v>11.294122300000003</c:v>
                </c:pt>
                <c:pt idx="8">
                  <c:v>11.664129600000003</c:v>
                </c:pt>
                <c:pt idx="9">
                  <c:v>11.1077046</c:v>
                </c:pt>
                <c:pt idx="10">
                  <c:v>11.338937499999997</c:v>
                </c:pt>
                <c:pt idx="11">
                  <c:v>11.44609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BBC-4C47-92C1-F718560F8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44832"/>
        <c:axId val="115546368"/>
      </c:lineChart>
      <c:catAx>
        <c:axId val="1155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54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54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4.800858745524641E-3"/>
              <c:y val="0.4567911338514714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544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329721549438949E-2"/>
          <c:y val="0.80000134598559802"/>
          <c:w val="0.89262522757507123"/>
          <c:h val="4.9122705815619172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DE ENERGÍA ELÉCTRICA POR TIPO DE MERCADO</a:t>
            </a:r>
          </a:p>
        </c:rich>
      </c:tx>
      <c:layout>
        <c:manualLayout>
          <c:xMode val="edge"/>
          <c:yMode val="edge"/>
          <c:x val="0.10773617501045625"/>
          <c:y val="5.5954897085232769E-2"/>
        </c:manualLayout>
      </c:layout>
      <c:overlay val="0"/>
      <c:spPr>
        <a:solidFill>
          <a:srgbClr val="C4D79B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20"/>
      <c:hPercent val="100"/>
      <c:rotY val="21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57402072708391"/>
          <c:y val="0.25758475693897714"/>
          <c:w val="0.50797203195129059"/>
          <c:h val="0.623501199040767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'5.3.1'!$N$8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6666"/>
            </a:solidFill>
            <a:ln w="12700">
              <a:solidFill>
                <a:srgbClr val="000000"/>
              </a:solidFill>
              <a:prstDash val="solid"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softEdge"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'5.3.1'!$L$9:$L$10</c:f>
              <c:strCache>
                <c:ptCount val="2"/>
                <c:pt idx="0">
                  <c:v>Regulado</c:v>
                </c:pt>
                <c:pt idx="1">
                  <c:v>Libre</c:v>
                </c:pt>
              </c:strCache>
            </c:strRef>
          </c:cat>
          <c:val>
            <c:numRef>
              <c:f>'5.3.1'!$N$9:$N$10</c:f>
              <c:numCache>
                <c:formatCode>#\ ##0</c:formatCode>
                <c:ptCount val="2"/>
                <c:pt idx="0">
                  <c:v>17893.830867649987</c:v>
                </c:pt>
                <c:pt idx="1">
                  <c:v>2999.530176900013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B365-4636-9A2E-7B1944BFAD96}"/>
            </c:ext>
          </c:extLst>
        </c:ser>
        <c:ser>
          <c:idx val="1"/>
          <c:order val="1"/>
          <c:tx>
            <c:strRef>
              <c:f>'5.3.1'!$M$8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'5.3.1'!$L$9:$L$10</c:f>
              <c:strCache>
                <c:ptCount val="2"/>
                <c:pt idx="0">
                  <c:v>Regulado</c:v>
                </c:pt>
                <c:pt idx="1">
                  <c:v>Libre</c:v>
                </c:pt>
              </c:strCache>
            </c:strRef>
          </c:cat>
          <c:val>
            <c:numRef>
              <c:f>'5.3.1'!$M$9:$M$10</c:f>
              <c:numCache>
                <c:formatCode>#\ ##0</c:formatCode>
                <c:ptCount val="2"/>
                <c:pt idx="0">
                  <c:v>0</c:v>
                </c:pt>
                <c:pt idx="1">
                  <c:v>22857.708323600058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1-B365-4636-9A2E-7B1944BFA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9"/>
        <c:gapDepth val="157"/>
        <c:shape val="box"/>
        <c:axId val="90980352"/>
        <c:axId val="90981888"/>
        <c:axId val="87744960"/>
      </c:bar3DChart>
      <c:catAx>
        <c:axId val="909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098188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0981888"/>
        <c:scaling>
          <c:orientation val="minMax"/>
          <c:max val="22000"/>
          <c:min val="0"/>
        </c:scaling>
        <c:delete val="0"/>
        <c:axPos val="r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9107854012474768E-2"/>
              <c:y val="0.53597147396049172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0980352"/>
        <c:crosses val="autoZero"/>
        <c:crossBetween val="between"/>
        <c:majorUnit val="2000"/>
        <c:minorUnit val="2000"/>
      </c:valAx>
      <c:serAx>
        <c:axId val="877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0981888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 sz="1200">
                <a:solidFill>
                  <a:sysClr val="windowText" lastClr="000000"/>
                </a:solidFill>
              </a:rPr>
              <a:t>PARTICIPACIÓN DE LA PRINCIPALES EMPRESAS EN LA VENTA DE ENERGÍA ELÉCTRICA A CLIENTE FINAL</a:t>
            </a:r>
          </a:p>
        </c:rich>
      </c:tx>
      <c:layout>
        <c:manualLayout>
          <c:xMode val="edge"/>
          <c:yMode val="edge"/>
          <c:x val="0.13673987642736368"/>
          <c:y val="6.6826540299483844E-2"/>
        </c:manualLayout>
      </c:layout>
      <c:overlay val="0"/>
      <c:spPr>
        <a:solidFill>
          <a:srgbClr val="C4D79B"/>
        </a:solidFill>
        <a:scene3d>
          <a:camera prst="orthographicFront"/>
          <a:lightRig rig="threePt" dir="t"/>
        </a:scene3d>
        <a:sp3d>
          <a:bevelT w="38100"/>
        </a:sp3d>
      </c:spPr>
    </c:title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670896198078164"/>
          <c:y val="0.26541151912791505"/>
          <c:w val="0.47424145586811067"/>
          <c:h val="0.60191540945080735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95250" h="139700"/>
            </a:sp3d>
          </c:spPr>
          <c:explosion val="16"/>
          <c:dPt>
            <c:idx val="0"/>
            <c:bubble3D val="0"/>
            <c:explosion val="13"/>
            <c:extLst xmlns:c16r2="http://schemas.microsoft.com/office/drawing/2015/06/chart">
              <c:ext xmlns:c16="http://schemas.microsoft.com/office/drawing/2014/chart" uri="{C3380CC4-5D6E-409C-BE32-E72D297353CC}">
                <c16:uniqueId val="{00000000-5542-478A-AF8C-4509C44AD130}"/>
              </c:ext>
            </c:extLst>
          </c:dPt>
          <c:dPt>
            <c:idx val="1"/>
            <c:bubble3D val="0"/>
            <c:explosion val="14"/>
            <c:extLst xmlns:c16r2="http://schemas.microsoft.com/office/drawing/2015/06/chart">
              <c:ext xmlns:c16="http://schemas.microsoft.com/office/drawing/2014/chart" uri="{C3380CC4-5D6E-409C-BE32-E72D297353CC}">
                <c16:uniqueId val="{00000001-5542-478A-AF8C-4509C44AD130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542-478A-AF8C-4509C44AD130}"/>
              </c:ext>
            </c:extLst>
          </c:dPt>
          <c:dPt>
            <c:idx val="3"/>
            <c:bubble3D val="0"/>
            <c:explosion val="18"/>
            <c:extLst xmlns:c16r2="http://schemas.microsoft.com/office/drawing/2015/06/chart">
              <c:ext xmlns:c16="http://schemas.microsoft.com/office/drawing/2014/chart" uri="{C3380CC4-5D6E-409C-BE32-E72D297353CC}">
                <c16:uniqueId val="{00000003-5542-478A-AF8C-4509C44AD130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542-478A-AF8C-4509C44AD130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42-478A-AF8C-4509C44AD130}"/>
              </c:ext>
            </c:extLst>
          </c:dPt>
          <c:dPt>
            <c:idx val="6"/>
            <c:bubble3D val="0"/>
            <c:explosion val="18"/>
            <c:extLst xmlns:c16r2="http://schemas.microsoft.com/office/drawing/2015/06/chart">
              <c:ext xmlns:c16="http://schemas.microsoft.com/office/drawing/2014/chart" uri="{C3380CC4-5D6E-409C-BE32-E72D297353CC}">
                <c16:uniqueId val="{00000006-5542-478A-AF8C-4509C44AD130}"/>
              </c:ext>
            </c:extLst>
          </c:dPt>
          <c:dLbls>
            <c:dLbl>
              <c:idx val="0"/>
              <c:layout>
                <c:manualLayout>
                  <c:x val="2.6424125579458186E-2"/>
                  <c:y val="-2.5776604117418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42-478A-AF8C-4509C44AD130}"/>
                </c:ext>
              </c:extLst>
            </c:dLbl>
            <c:dLbl>
              <c:idx val="1"/>
              <c:layout>
                <c:manualLayout>
                  <c:x val="1.7233125377907429E-2"/>
                  <c:y val="-1.38797099093790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2-478A-AF8C-4509C44AD130}"/>
                </c:ext>
              </c:extLst>
            </c:dLbl>
            <c:dLbl>
              <c:idx val="2"/>
              <c:layout>
                <c:manualLayout>
                  <c:x val="4.3657250957365619E-2"/>
                  <c:y val="2.77594198187581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2-478A-AF8C-4509C44AD130}"/>
                </c:ext>
              </c:extLst>
            </c:dLbl>
            <c:dLbl>
              <c:idx val="3"/>
              <c:layout>
                <c:manualLayout>
                  <c:x val="3.5615125781008859E-2"/>
                  <c:y val="2.97422355200980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2-478A-AF8C-4509C44AD130}"/>
                </c:ext>
              </c:extLst>
            </c:dLbl>
            <c:dLbl>
              <c:idx val="4"/>
              <c:layout>
                <c:manualLayout>
                  <c:x val="-5.6294876234497922E-2"/>
                  <c:y val="3.96563140267973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2-478A-AF8C-4509C44AD130}"/>
                </c:ext>
              </c:extLst>
            </c:dLbl>
            <c:dLbl>
              <c:idx val="5"/>
              <c:layout>
                <c:manualLayout>
                  <c:x val="-7.0081376536823892E-2"/>
                  <c:y val="3.965631402679736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2-478A-AF8C-4509C44AD130}"/>
                </c:ext>
              </c:extLst>
            </c:dLbl>
            <c:dLbl>
              <c:idx val="6"/>
              <c:layout>
                <c:manualLayout>
                  <c:x val="-4.1359500906978035E-2"/>
                  <c:y val="-6.1467286741535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2-478A-AF8C-4509C44AD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'5.3.5.4'!$E$117:$E$123</c:f>
              <c:strCache>
                <c:ptCount val="7"/>
                <c:pt idx="0">
                  <c:v>ENEL DISTRIBUCION</c:v>
                </c:pt>
                <c:pt idx="1">
                  <c:v>LUZ DE SUR</c:v>
                </c:pt>
                <c:pt idx="2">
                  <c:v>ELECTROPERU</c:v>
                </c:pt>
                <c:pt idx="3">
                  <c:v>KALLPA</c:v>
                </c:pt>
                <c:pt idx="4">
                  <c:v>ENEL GENERACION</c:v>
                </c:pt>
                <c:pt idx="5">
                  <c:v>ENGIE</c:v>
                </c:pt>
                <c:pt idx="6">
                  <c:v>Otros</c:v>
                </c:pt>
              </c:strCache>
            </c:strRef>
          </c:cat>
          <c:val>
            <c:numRef>
              <c:f>'5.3.5.4'!$F$117:$F$123</c:f>
              <c:numCache>
                <c:formatCode>#\ ##0</c:formatCode>
                <c:ptCount val="7"/>
                <c:pt idx="0">
                  <c:v>6204.0171693999273</c:v>
                </c:pt>
                <c:pt idx="1">
                  <c:v>5594.6933043700028</c:v>
                </c:pt>
                <c:pt idx="2">
                  <c:v>5297.2848870000034</c:v>
                </c:pt>
                <c:pt idx="3">
                  <c:v>4548.7415559000001</c:v>
                </c:pt>
                <c:pt idx="4">
                  <c:v>4334.9528406000009</c:v>
                </c:pt>
                <c:pt idx="5">
                  <c:v>3381.6019012999977</c:v>
                </c:pt>
                <c:pt idx="6">
                  <c:v>14389.777709580034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542-478A-AF8C-4509C44AD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GENERADORAS CON MAYOR VENTA AL MERCADO LIBRE
 EN AT</a:t>
            </a:r>
          </a:p>
        </c:rich>
      </c:tx>
      <c:layout>
        <c:manualLayout>
          <c:xMode val="edge"/>
          <c:yMode val="edge"/>
          <c:x val="0.27006916424004213"/>
          <c:y val="3.5754977192736404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6.7073898964501263E-2"/>
          <c:y val="0.17846153846153845"/>
          <c:w val="0.91643856950267455"/>
          <c:h val="0.67538461538461536"/>
        </c:manualLayout>
      </c:layout>
      <c:lineChart>
        <c:grouping val="standard"/>
        <c:varyColors val="0"/>
        <c:ser>
          <c:idx val="0"/>
          <c:order val="0"/>
          <c:tx>
            <c:strRef>
              <c:f>'5.3.5.5.1'!$S$178</c:f>
              <c:strCache>
                <c:ptCount val="1"/>
                <c:pt idx="0">
                  <c:v>KALLPA</c:v>
                </c:pt>
              </c:strCache>
            </c:strRef>
          </c:tx>
          <c:spPr>
            <a:ln w="38100"/>
          </c:spPr>
          <c:cat>
            <c:strRef>
              <c:f>'5.3.5.5.1'!$T$177:$AE$177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'5.3.5.5.1'!$T$178:$AE$178</c:f>
              <c:numCache>
                <c:formatCode>###0.000</c:formatCode>
                <c:ptCount val="12"/>
                <c:pt idx="0">
                  <c:v>23.145501999999997</c:v>
                </c:pt>
                <c:pt idx="1">
                  <c:v>22.498998000000004</c:v>
                </c:pt>
                <c:pt idx="2">
                  <c:v>24.824213</c:v>
                </c:pt>
                <c:pt idx="3">
                  <c:v>22.711337999999998</c:v>
                </c:pt>
                <c:pt idx="4">
                  <c:v>22.729475000000001</c:v>
                </c:pt>
                <c:pt idx="5">
                  <c:v>23.493147</c:v>
                </c:pt>
                <c:pt idx="6">
                  <c:v>38.426427999999994</c:v>
                </c:pt>
                <c:pt idx="7">
                  <c:v>41.110584999999993</c:v>
                </c:pt>
                <c:pt idx="8">
                  <c:v>45.587845999999992</c:v>
                </c:pt>
                <c:pt idx="9">
                  <c:v>34.321690000000004</c:v>
                </c:pt>
                <c:pt idx="10">
                  <c:v>37.519617999999994</c:v>
                </c:pt>
                <c:pt idx="11">
                  <c:v>41.230850000000004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09-49EB-9426-7B33A1A5738C}"/>
            </c:ext>
          </c:extLst>
        </c:ser>
        <c:ser>
          <c:idx val="1"/>
          <c:order val="1"/>
          <c:tx>
            <c:strRef>
              <c:f>'5.3.5.5.1'!$S$179</c:f>
              <c:strCache>
                <c:ptCount val="1"/>
                <c:pt idx="0">
                  <c:v>ELECTROPERU</c:v>
                </c:pt>
              </c:strCache>
            </c:strRef>
          </c:tx>
          <c:spPr>
            <a:ln w="38100"/>
          </c:spPr>
          <c:cat>
            <c:strRef>
              <c:f>'5.3.5.5.1'!$T$177:$AE$177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'5.3.5.5.1'!$T$179:$AE$179</c:f>
              <c:numCache>
                <c:formatCode>###0.000</c:formatCode>
                <c:ptCount val="12"/>
                <c:pt idx="0">
                  <c:v>23.723303999999999</c:v>
                </c:pt>
                <c:pt idx="1">
                  <c:v>22.378733</c:v>
                </c:pt>
                <c:pt idx="2">
                  <c:v>11.96926</c:v>
                </c:pt>
                <c:pt idx="3">
                  <c:v>1.422668</c:v>
                </c:pt>
                <c:pt idx="4">
                  <c:v>6.6795629999999999</c:v>
                </c:pt>
                <c:pt idx="5">
                  <c:v>13.552777000000001</c:v>
                </c:pt>
                <c:pt idx="6">
                  <c:v>14.840206999999999</c:v>
                </c:pt>
                <c:pt idx="7">
                  <c:v>25.397213000000001</c:v>
                </c:pt>
                <c:pt idx="8">
                  <c:v>23.779451999999999</c:v>
                </c:pt>
                <c:pt idx="9">
                  <c:v>28.323701</c:v>
                </c:pt>
                <c:pt idx="10">
                  <c:v>28.186592000000001</c:v>
                </c:pt>
                <c:pt idx="11">
                  <c:v>26.081761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09-49EB-9426-7B33A1A5738C}"/>
            </c:ext>
          </c:extLst>
        </c:ser>
        <c:ser>
          <c:idx val="2"/>
          <c:order val="2"/>
          <c:tx>
            <c:strRef>
              <c:f>'5.3.5.5.1'!$S$180</c:f>
              <c:strCache>
                <c:ptCount val="1"/>
                <c:pt idx="0">
                  <c:v>STATKRAFT</c:v>
                </c:pt>
              </c:strCache>
            </c:strRef>
          </c:tx>
          <c:spPr>
            <a:ln w="38100"/>
          </c:spPr>
          <c:cat>
            <c:strRef>
              <c:f>'5.3.5.5.1'!$T$177:$AE$177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'5.3.5.5.1'!$T$180:$AE$180</c:f>
              <c:numCache>
                <c:formatCode>#,##0.00</c:formatCode>
                <c:ptCount val="12"/>
                <c:pt idx="0">
                  <c:v>20.380088600000001</c:v>
                </c:pt>
                <c:pt idx="1">
                  <c:v>19.775936299999998</c:v>
                </c:pt>
                <c:pt idx="2">
                  <c:v>15.449497300000003</c:v>
                </c:pt>
                <c:pt idx="3">
                  <c:v>9.568271300000001</c:v>
                </c:pt>
                <c:pt idx="4">
                  <c:v>9.4572680000000009</c:v>
                </c:pt>
                <c:pt idx="5">
                  <c:v>14.739133200000001</c:v>
                </c:pt>
                <c:pt idx="6">
                  <c:v>17.816498299999999</c:v>
                </c:pt>
                <c:pt idx="7">
                  <c:v>15.899941600000002</c:v>
                </c:pt>
                <c:pt idx="8">
                  <c:v>15.6424539</c:v>
                </c:pt>
                <c:pt idx="9">
                  <c:v>18.664421300000001</c:v>
                </c:pt>
                <c:pt idx="10">
                  <c:v>18.616534599999998</c:v>
                </c:pt>
                <c:pt idx="11">
                  <c:v>18.265163700000002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09-49EB-9426-7B33A1A5738C}"/>
            </c:ext>
          </c:extLst>
        </c:ser>
        <c:ser>
          <c:idx val="3"/>
          <c:order val="3"/>
          <c:tx>
            <c:strRef>
              <c:f>'5.3.5.5.1'!$S$181</c:f>
              <c:strCache>
                <c:ptCount val="1"/>
                <c:pt idx="0">
                  <c:v>ENGIE</c:v>
                </c:pt>
              </c:strCache>
            </c:strRef>
          </c:tx>
          <c:spPr>
            <a:ln w="38100"/>
          </c:spPr>
          <c:cat>
            <c:strRef>
              <c:f>'5.3.5.5.1'!$T$177:$AE$177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'5.3.5.5.1'!$T$181:$AE$181</c:f>
              <c:numCache>
                <c:formatCode>###0.000</c:formatCode>
                <c:ptCount val="12"/>
                <c:pt idx="0">
                  <c:v>19.799800600000001</c:v>
                </c:pt>
                <c:pt idx="1">
                  <c:v>21.526411999999997</c:v>
                </c:pt>
                <c:pt idx="2">
                  <c:v>21.6982757</c:v>
                </c:pt>
                <c:pt idx="3">
                  <c:v>15.610258199999999</c:v>
                </c:pt>
                <c:pt idx="4">
                  <c:v>20.786272199999999</c:v>
                </c:pt>
                <c:pt idx="5">
                  <c:v>21.325795299999999</c:v>
                </c:pt>
                <c:pt idx="6">
                  <c:v>5.428745000000001</c:v>
                </c:pt>
                <c:pt idx="7">
                  <c:v>6.0676985000000005</c:v>
                </c:pt>
                <c:pt idx="8">
                  <c:v>5.1696434999999994</c:v>
                </c:pt>
                <c:pt idx="9">
                  <c:v>7.1989129999999992</c:v>
                </c:pt>
                <c:pt idx="10">
                  <c:v>5.7817957999999994</c:v>
                </c:pt>
                <c:pt idx="11">
                  <c:v>5.5329388999999987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309-49EB-9426-7B33A1A5738C}"/>
            </c:ext>
          </c:extLst>
        </c:ser>
        <c:ser>
          <c:idx val="4"/>
          <c:order val="4"/>
          <c:tx>
            <c:strRef>
              <c:f>'5.3.5.5.1'!$S$182</c:f>
              <c:strCache>
                <c:ptCount val="1"/>
                <c:pt idx="0">
                  <c:v>ENEL GENERACIÓN</c:v>
                </c:pt>
              </c:strCache>
            </c:strRef>
          </c:tx>
          <c:spPr>
            <a:ln w="38100"/>
          </c:spPr>
          <c:cat>
            <c:strRef>
              <c:f>'5.3.5.5.1'!$T$177:$AE$177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'5.3.5.5.1'!$T$182:$AE$182</c:f>
              <c:numCache>
                <c:formatCode>###0.000</c:formatCode>
                <c:ptCount val="12"/>
                <c:pt idx="0">
                  <c:v>9.8080174000000007</c:v>
                </c:pt>
                <c:pt idx="1">
                  <c:v>10.281586799999999</c:v>
                </c:pt>
                <c:pt idx="2">
                  <c:v>6.8218797999999996</c:v>
                </c:pt>
                <c:pt idx="3">
                  <c:v>4.164476800000001</c:v>
                </c:pt>
                <c:pt idx="4">
                  <c:v>3.9170216999999998</c:v>
                </c:pt>
                <c:pt idx="5">
                  <c:v>9.0678682000000013</c:v>
                </c:pt>
                <c:pt idx="6">
                  <c:v>10.400653999999999</c:v>
                </c:pt>
                <c:pt idx="7">
                  <c:v>5.1609875000000001</c:v>
                </c:pt>
                <c:pt idx="8">
                  <c:v>10.198217399999999</c:v>
                </c:pt>
                <c:pt idx="9">
                  <c:v>10.653359399999999</c:v>
                </c:pt>
                <c:pt idx="10">
                  <c:v>10.393853499999999</c:v>
                </c:pt>
                <c:pt idx="11">
                  <c:v>11.670718200000001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309-49EB-9426-7B33A1A5738C}"/>
            </c:ext>
          </c:extLst>
        </c:ser>
        <c:ser>
          <c:idx val="5"/>
          <c:order val="5"/>
          <c:tx>
            <c:strRef>
              <c:f>'5.3.5.5.1'!$S$183</c:f>
              <c:strCache>
                <c:ptCount val="1"/>
                <c:pt idx="0">
                  <c:v>TERMOCHILCA</c:v>
                </c:pt>
              </c:strCache>
            </c:strRef>
          </c:tx>
          <c:spPr>
            <a:ln w="38100"/>
          </c:spPr>
          <c:cat>
            <c:strRef>
              <c:f>'5.3.5.5.1'!$T$177:$AE$177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'5.3.5.5.1'!$T$183:$AE$183</c:f>
              <c:numCache>
                <c:formatCode>###0.000</c:formatCode>
                <c:ptCount val="12"/>
                <c:pt idx="0">
                  <c:v>13.7853441</c:v>
                </c:pt>
                <c:pt idx="1">
                  <c:v>11.634087299999999</c:v>
                </c:pt>
                <c:pt idx="2">
                  <c:v>10.8253682</c:v>
                </c:pt>
                <c:pt idx="3">
                  <c:v>4.0400030999999998</c:v>
                </c:pt>
                <c:pt idx="4">
                  <c:v>4.6076229000000009</c:v>
                </c:pt>
                <c:pt idx="5">
                  <c:v>4.9021640000000009</c:v>
                </c:pt>
                <c:pt idx="6">
                  <c:v>4.8925989999999997</c:v>
                </c:pt>
                <c:pt idx="7">
                  <c:v>3.4341145000000002</c:v>
                </c:pt>
                <c:pt idx="8">
                  <c:v>4.5209339999999996</c:v>
                </c:pt>
                <c:pt idx="9">
                  <c:v>4.7609947000000004</c:v>
                </c:pt>
                <c:pt idx="10">
                  <c:v>4.2021785999999999</c:v>
                </c:pt>
                <c:pt idx="11">
                  <c:v>5.0522204999999998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309-49EB-9426-7B33A1A5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07264"/>
        <c:axId val="115713152"/>
      </c:lineChart>
      <c:catAx>
        <c:axId val="1157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71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7131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 sz="1100"/>
                  <a:t>GW.h
</a:t>
                </a:r>
              </a:p>
            </c:rich>
          </c:tx>
          <c:layout>
            <c:manualLayout>
              <c:xMode val="edge"/>
              <c:yMode val="edge"/>
              <c:x val="1.7928642004326575E-2"/>
              <c:y val="0.4768499929875177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707264"/>
        <c:crosses val="autoZero"/>
        <c:crossBetween val="between"/>
        <c:majorUnit val="8"/>
      </c:valAx>
    </c:plotArea>
    <c:legend>
      <c:legendPos val="b"/>
      <c:layout>
        <c:manualLayout>
          <c:xMode val="edge"/>
          <c:yMode val="edge"/>
          <c:x val="0.18438359384181455"/>
          <c:y val="0.92645722719774537"/>
          <c:w val="0.67816542832643423"/>
          <c:h val="3.6012769396191913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 sz="1200">
                <a:solidFill>
                  <a:sysClr val="windowText" lastClr="000000"/>
                </a:solidFill>
              </a:rPr>
              <a:t>EMPRESAS GENERADORAS CON MAYOR VENTA AL MERCADO LIBRE
 EN  MAT</a:t>
            </a:r>
          </a:p>
        </c:rich>
      </c:tx>
      <c:layout>
        <c:manualLayout>
          <c:xMode val="edge"/>
          <c:yMode val="edge"/>
          <c:x val="0.2988180917219373"/>
          <c:y val="5.0966410097614205E-2"/>
        </c:manualLayout>
      </c:layout>
      <c:overlay val="0"/>
      <c:spPr>
        <a:solidFill>
          <a:srgbClr val="C4D79B"/>
        </a:solidFill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0122929618795927E-2"/>
          <c:y val="0.18750031789197777"/>
          <c:w val="0.8989264515877321"/>
          <c:h val="0.66319556884014352"/>
        </c:manualLayout>
      </c:layout>
      <c:lineChart>
        <c:grouping val="standard"/>
        <c:varyColors val="0"/>
        <c:ser>
          <c:idx val="0"/>
          <c:order val="0"/>
          <c:tx>
            <c:strRef>
              <c:f>'5.3.5.5.1'!$T$123</c:f>
              <c:strCache>
                <c:ptCount val="1"/>
                <c:pt idx="0">
                  <c:v>ELECTROPERU</c:v>
                </c:pt>
              </c:strCache>
            </c:strRef>
          </c:tx>
          <c:spPr>
            <a:ln w="38100"/>
          </c:spPr>
          <c:cat>
            <c:strRef>
              <c:f>'5.3.5.5.1'!$U$122:$AF$122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'5.3.5.5.1'!$U$123:$AF$123</c:f>
              <c:numCache>
                <c:formatCode>###0.000</c:formatCode>
                <c:ptCount val="12"/>
                <c:pt idx="0">
                  <c:v>487.19336099999992</c:v>
                </c:pt>
                <c:pt idx="1">
                  <c:v>457.114507</c:v>
                </c:pt>
                <c:pt idx="2">
                  <c:v>352.36956399999997</c:v>
                </c:pt>
                <c:pt idx="3">
                  <c:v>274.90573999999998</c:v>
                </c:pt>
                <c:pt idx="4">
                  <c:v>305.15029100000004</c:v>
                </c:pt>
                <c:pt idx="5">
                  <c:v>358.683291</c:v>
                </c:pt>
                <c:pt idx="6">
                  <c:v>463.97070399999996</c:v>
                </c:pt>
                <c:pt idx="7">
                  <c:v>482.60541399999994</c:v>
                </c:pt>
                <c:pt idx="8">
                  <c:v>438.73491800000005</c:v>
                </c:pt>
                <c:pt idx="9">
                  <c:v>480.31375299999991</c:v>
                </c:pt>
                <c:pt idx="10">
                  <c:v>462.18829700000009</c:v>
                </c:pt>
                <c:pt idx="11">
                  <c:v>499.43660599999993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41-4ED3-8BC6-54D2E55FA671}"/>
            </c:ext>
          </c:extLst>
        </c:ser>
        <c:ser>
          <c:idx val="1"/>
          <c:order val="1"/>
          <c:tx>
            <c:strRef>
              <c:f>'5.3.5.5.1'!$T$124</c:f>
              <c:strCache>
                <c:ptCount val="1"/>
                <c:pt idx="0">
                  <c:v>KALLPA</c:v>
                </c:pt>
              </c:strCache>
            </c:strRef>
          </c:tx>
          <c:spPr>
            <a:ln w="38100"/>
          </c:spPr>
          <c:cat>
            <c:strRef>
              <c:f>'5.3.5.5.1'!$U$122:$AF$122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'5.3.5.5.1'!$U$124:$AF$124</c:f>
              <c:numCache>
                <c:formatCode>###0.000</c:formatCode>
                <c:ptCount val="12"/>
                <c:pt idx="0">
                  <c:v>316.41241100000002</c:v>
                </c:pt>
                <c:pt idx="1">
                  <c:v>287.19441599999999</c:v>
                </c:pt>
                <c:pt idx="2">
                  <c:v>266.15508899999998</c:v>
                </c:pt>
                <c:pt idx="3">
                  <c:v>217.30162100000001</c:v>
                </c:pt>
                <c:pt idx="4">
                  <c:v>272.831839</c:v>
                </c:pt>
                <c:pt idx="5">
                  <c:v>298.43071600000002</c:v>
                </c:pt>
                <c:pt idx="6">
                  <c:v>293.85777400000006</c:v>
                </c:pt>
                <c:pt idx="7">
                  <c:v>308.32869999999997</c:v>
                </c:pt>
                <c:pt idx="8">
                  <c:v>297.97145599999999</c:v>
                </c:pt>
                <c:pt idx="9">
                  <c:v>300.65430100000003</c:v>
                </c:pt>
                <c:pt idx="10">
                  <c:v>289.73791690000002</c:v>
                </c:pt>
                <c:pt idx="11">
                  <c:v>319.34201300000001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41-4ED3-8BC6-54D2E55FA671}"/>
            </c:ext>
          </c:extLst>
        </c:ser>
        <c:ser>
          <c:idx val="2"/>
          <c:order val="2"/>
          <c:tx>
            <c:strRef>
              <c:f>'5.3.5.5.1'!$T$125</c:f>
              <c:strCache>
                <c:ptCount val="1"/>
                <c:pt idx="0">
                  <c:v>ENEL GENERACION</c:v>
                </c:pt>
              </c:strCache>
            </c:strRef>
          </c:tx>
          <c:spPr>
            <a:ln w="38100"/>
          </c:spPr>
          <c:cat>
            <c:strRef>
              <c:f>'5.3.5.5.1'!$U$122:$AF$122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'5.3.5.5.1'!$U$125:$AF$125</c:f>
              <c:numCache>
                <c:formatCode>###0.000</c:formatCode>
                <c:ptCount val="12"/>
                <c:pt idx="0">
                  <c:v>213.65457990000004</c:v>
                </c:pt>
                <c:pt idx="1">
                  <c:v>200.71698859999998</c:v>
                </c:pt>
                <c:pt idx="2">
                  <c:v>205.34412589999999</c:v>
                </c:pt>
                <c:pt idx="3">
                  <c:v>139.70638599999998</c:v>
                </c:pt>
                <c:pt idx="4">
                  <c:v>203.9809736</c:v>
                </c:pt>
                <c:pt idx="5">
                  <c:v>228.28933169999999</c:v>
                </c:pt>
                <c:pt idx="6">
                  <c:v>247.40312600000004</c:v>
                </c:pt>
                <c:pt idx="7">
                  <c:v>239.79777279999999</c:v>
                </c:pt>
                <c:pt idx="8">
                  <c:v>222.19807799999998</c:v>
                </c:pt>
                <c:pt idx="9">
                  <c:v>243.32773279999998</c:v>
                </c:pt>
                <c:pt idx="10">
                  <c:v>241.01574300000001</c:v>
                </c:pt>
                <c:pt idx="11">
                  <c:v>250.4032105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41-4ED3-8BC6-54D2E55FA671}"/>
            </c:ext>
          </c:extLst>
        </c:ser>
        <c:ser>
          <c:idx val="3"/>
          <c:order val="3"/>
          <c:tx>
            <c:strRef>
              <c:f>'5.3.5.5.1'!$T$126</c:f>
              <c:strCache>
                <c:ptCount val="1"/>
                <c:pt idx="0">
                  <c:v>ENGIE</c:v>
                </c:pt>
              </c:strCache>
            </c:strRef>
          </c:tx>
          <c:spPr>
            <a:ln w="38100"/>
          </c:spPr>
          <c:cat>
            <c:strRef>
              <c:f>'5.3.5.5.1'!$U$122:$AF$122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'5.3.5.5.1'!$U$126:$AF$126</c:f>
              <c:numCache>
                <c:formatCode>###0.000</c:formatCode>
                <c:ptCount val="12"/>
                <c:pt idx="0">
                  <c:v>229.01189559999997</c:v>
                </c:pt>
                <c:pt idx="1">
                  <c:v>207.47324589999999</c:v>
                </c:pt>
                <c:pt idx="2">
                  <c:v>196.10000670000002</c:v>
                </c:pt>
                <c:pt idx="3">
                  <c:v>105.06591049999999</c:v>
                </c:pt>
                <c:pt idx="4">
                  <c:v>106.41025089999999</c:v>
                </c:pt>
                <c:pt idx="5">
                  <c:v>192.39334600000001</c:v>
                </c:pt>
                <c:pt idx="6">
                  <c:v>208.65250799999995</c:v>
                </c:pt>
                <c:pt idx="7">
                  <c:v>219.75526809999997</c:v>
                </c:pt>
                <c:pt idx="8">
                  <c:v>201.52083440000001</c:v>
                </c:pt>
                <c:pt idx="9">
                  <c:v>220.12415829999998</c:v>
                </c:pt>
                <c:pt idx="10">
                  <c:v>218.32113660000002</c:v>
                </c:pt>
                <c:pt idx="11">
                  <c:v>221.20870519999994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B41-4ED3-8BC6-54D2E55FA671}"/>
            </c:ext>
          </c:extLst>
        </c:ser>
        <c:ser>
          <c:idx val="4"/>
          <c:order val="4"/>
          <c:tx>
            <c:strRef>
              <c:f>'5.3.5.5.1'!$T$127</c:f>
              <c:strCache>
                <c:ptCount val="1"/>
                <c:pt idx="0">
                  <c:v>STATKRAFT</c:v>
                </c:pt>
              </c:strCache>
            </c:strRef>
          </c:tx>
          <c:spPr>
            <a:ln w="38100"/>
          </c:spPr>
          <c:cat>
            <c:strRef>
              <c:f>'5.3.5.5.1'!$U$122:$AF$122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'5.3.5.5.1'!$U$127:$AF$127</c:f>
              <c:numCache>
                <c:formatCode>###0.000</c:formatCode>
                <c:ptCount val="12"/>
                <c:pt idx="0">
                  <c:v>70.298173100000042</c:v>
                </c:pt>
                <c:pt idx="1">
                  <c:v>67.675040500000023</c:v>
                </c:pt>
                <c:pt idx="2">
                  <c:v>60.721440599999987</c:v>
                </c:pt>
                <c:pt idx="3">
                  <c:v>45.827969299999999</c:v>
                </c:pt>
                <c:pt idx="4">
                  <c:v>47.605482800000033</c:v>
                </c:pt>
                <c:pt idx="5">
                  <c:v>52.190325000000001</c:v>
                </c:pt>
                <c:pt idx="6">
                  <c:v>57.112927700000022</c:v>
                </c:pt>
                <c:pt idx="7">
                  <c:v>60.347353699999978</c:v>
                </c:pt>
                <c:pt idx="8">
                  <c:v>60.782098399999995</c:v>
                </c:pt>
                <c:pt idx="9">
                  <c:v>69.303728299999975</c:v>
                </c:pt>
                <c:pt idx="10">
                  <c:v>69.696243800000019</c:v>
                </c:pt>
                <c:pt idx="11">
                  <c:v>70.073761399999981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B41-4ED3-8BC6-54D2E55FA671}"/>
            </c:ext>
          </c:extLst>
        </c:ser>
        <c:ser>
          <c:idx val="5"/>
          <c:order val="5"/>
          <c:tx>
            <c:strRef>
              <c:f>'5.3.5.5.1'!$T$128</c:f>
              <c:strCache>
                <c:ptCount val="1"/>
                <c:pt idx="0">
                  <c:v>CELEPSA</c:v>
                </c:pt>
              </c:strCache>
            </c:strRef>
          </c:tx>
          <c:spPr>
            <a:ln w="38100"/>
          </c:spPr>
          <c:cat>
            <c:strRef>
              <c:f>'5.3.5.5.1'!$U$122:$AF$122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'5.3.5.5.1'!$U$128:$AF$128</c:f>
              <c:numCache>
                <c:formatCode>#,##0.00</c:formatCode>
                <c:ptCount val="12"/>
                <c:pt idx="0">
                  <c:v>63.467303500000007</c:v>
                </c:pt>
                <c:pt idx="1">
                  <c:v>70.454121199999989</c:v>
                </c:pt>
                <c:pt idx="2">
                  <c:v>50.214731099999995</c:v>
                </c:pt>
                <c:pt idx="3">
                  <c:v>22.132488800000001</c:v>
                </c:pt>
                <c:pt idx="4">
                  <c:v>26.527209800000001</c:v>
                </c:pt>
                <c:pt idx="5">
                  <c:v>46.300307100000005</c:v>
                </c:pt>
                <c:pt idx="6">
                  <c:v>48.891530399999994</c:v>
                </c:pt>
                <c:pt idx="7">
                  <c:v>66.614991599999996</c:v>
                </c:pt>
                <c:pt idx="8">
                  <c:v>70.367297600000001</c:v>
                </c:pt>
                <c:pt idx="9">
                  <c:v>77.850823300000002</c:v>
                </c:pt>
                <c:pt idx="10">
                  <c:v>75.966639799999996</c:v>
                </c:pt>
                <c:pt idx="11">
                  <c:v>81.618443499999998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B41-4ED3-8BC6-54D2E55FA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69600"/>
        <c:axId val="127371136"/>
      </c:lineChart>
      <c:catAx>
        <c:axId val="12736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737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37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3007830452728679E-2"/>
              <c:y val="0.48383526497390072"/>
            </c:manualLayout>
          </c:layout>
          <c:overlay val="0"/>
        </c:title>
        <c:numFmt formatCode="###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7369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69783600701366"/>
          <c:y val="0.9222010380724881"/>
          <c:w val="0.78139536707289181"/>
          <c:h val="5.69260373352207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GENERADORAS CON MAYOR VENTA AL MERCADO LIBRE
 EN  MT</a:t>
            </a:r>
          </a:p>
        </c:rich>
      </c:tx>
      <c:layout>
        <c:manualLayout>
          <c:xMode val="edge"/>
          <c:yMode val="edge"/>
          <c:x val="0.271937810099319"/>
          <c:y val="7.916484447651978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4053442188228382"/>
          <c:y val="0.22033938827718241"/>
          <c:w val="0.78397301463257507"/>
          <c:h val="0.60263764315126811"/>
        </c:manualLayout>
      </c:layout>
      <c:lineChart>
        <c:grouping val="standard"/>
        <c:varyColors val="0"/>
        <c:ser>
          <c:idx val="1"/>
          <c:order val="0"/>
          <c:tx>
            <c:strRef>
              <c:f>'5.3.5.5.1'!$T$236</c:f>
              <c:strCache>
                <c:ptCount val="1"/>
                <c:pt idx="0">
                  <c:v>ENEL GENERACION</c:v>
                </c:pt>
              </c:strCache>
            </c:strRef>
          </c:tx>
          <c:spPr>
            <a:ln w="44450"/>
          </c:spPr>
          <c:cat>
            <c:strRef>
              <c:f>'5.3.5.5.1'!$U$235:$AF$235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'5.3.5.5.1'!$U$236:$AF$236</c:f>
              <c:numCache>
                <c:formatCode>###0.000</c:formatCode>
                <c:ptCount val="12"/>
                <c:pt idx="0">
                  <c:v>158.91253609999987</c:v>
                </c:pt>
                <c:pt idx="1">
                  <c:v>159.31117279999995</c:v>
                </c:pt>
                <c:pt idx="2">
                  <c:v>115.50756560000005</c:v>
                </c:pt>
                <c:pt idx="3">
                  <c:v>57.780194400000006</c:v>
                </c:pt>
                <c:pt idx="4">
                  <c:v>74.548776000000018</c:v>
                </c:pt>
                <c:pt idx="5">
                  <c:v>124.25152249999996</c:v>
                </c:pt>
                <c:pt idx="6">
                  <c:v>150.92536230000002</c:v>
                </c:pt>
                <c:pt idx="7">
                  <c:v>145.20331499999989</c:v>
                </c:pt>
                <c:pt idx="8">
                  <c:v>143.02154250000004</c:v>
                </c:pt>
                <c:pt idx="9">
                  <c:v>149.90124560000001</c:v>
                </c:pt>
                <c:pt idx="10">
                  <c:v>159.67067230000001</c:v>
                </c:pt>
                <c:pt idx="11">
                  <c:v>157.54224599999998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74-4576-B52B-C09436D7D71D}"/>
            </c:ext>
          </c:extLst>
        </c:ser>
        <c:ser>
          <c:idx val="0"/>
          <c:order val="1"/>
          <c:tx>
            <c:strRef>
              <c:f>'5.3.5.5.1'!$T$237</c:f>
              <c:strCache>
                <c:ptCount val="1"/>
                <c:pt idx="0">
                  <c:v>ENGIE</c:v>
                </c:pt>
              </c:strCache>
            </c:strRef>
          </c:tx>
          <c:spPr>
            <a:ln w="44450"/>
          </c:spPr>
          <c:cat>
            <c:strRef>
              <c:f>'5.3.5.5.1'!$U$235:$AF$235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'5.3.5.5.1'!$U$237:$AF$237</c:f>
              <c:numCache>
                <c:formatCode>###0.000</c:formatCode>
                <c:ptCount val="12"/>
                <c:pt idx="0">
                  <c:v>88.27111830000004</c:v>
                </c:pt>
                <c:pt idx="1">
                  <c:v>90.198451100000057</c:v>
                </c:pt>
                <c:pt idx="2">
                  <c:v>83.610003000000049</c:v>
                </c:pt>
                <c:pt idx="3">
                  <c:v>63.645893099999952</c:v>
                </c:pt>
                <c:pt idx="4">
                  <c:v>67.103167999999997</c:v>
                </c:pt>
                <c:pt idx="5">
                  <c:v>77.512182299999964</c:v>
                </c:pt>
                <c:pt idx="6">
                  <c:v>64.140432999999987</c:v>
                </c:pt>
                <c:pt idx="7">
                  <c:v>65.544358799999998</c:v>
                </c:pt>
                <c:pt idx="8">
                  <c:v>65.121777899999969</c:v>
                </c:pt>
                <c:pt idx="9">
                  <c:v>74.986788900000036</c:v>
                </c:pt>
                <c:pt idx="10">
                  <c:v>76.745905899999983</c:v>
                </c:pt>
                <c:pt idx="11">
                  <c:v>82.758006099999974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74-4576-B52B-C09436D7D71D}"/>
            </c:ext>
          </c:extLst>
        </c:ser>
        <c:ser>
          <c:idx val="2"/>
          <c:order val="2"/>
          <c:tx>
            <c:strRef>
              <c:f>'5.3.5.5.1'!$T$238</c:f>
              <c:strCache>
                <c:ptCount val="1"/>
                <c:pt idx="0">
                  <c:v>ATRIA</c:v>
                </c:pt>
              </c:strCache>
            </c:strRef>
          </c:tx>
          <c:spPr>
            <a:ln w="44450"/>
          </c:spPr>
          <c:cat>
            <c:strRef>
              <c:f>'5.3.5.5.1'!$U$235:$AF$235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'5.3.5.5.1'!$U$238:$AF$238</c:f>
              <c:numCache>
                <c:formatCode>###0.000</c:formatCode>
                <c:ptCount val="12"/>
                <c:pt idx="0">
                  <c:v>63.698449799999992</c:v>
                </c:pt>
                <c:pt idx="1">
                  <c:v>62.842086800000025</c:v>
                </c:pt>
                <c:pt idx="2">
                  <c:v>53.33787250000001</c:v>
                </c:pt>
                <c:pt idx="3">
                  <c:v>37.071272500000006</c:v>
                </c:pt>
                <c:pt idx="4">
                  <c:v>44.962333400000006</c:v>
                </c:pt>
                <c:pt idx="5">
                  <c:v>53.186134099999968</c:v>
                </c:pt>
                <c:pt idx="6">
                  <c:v>63.459094000000015</c:v>
                </c:pt>
                <c:pt idx="7">
                  <c:v>64.501350500000072</c:v>
                </c:pt>
                <c:pt idx="8">
                  <c:v>69.277371799999997</c:v>
                </c:pt>
                <c:pt idx="9">
                  <c:v>77.20735430000002</c:v>
                </c:pt>
                <c:pt idx="10">
                  <c:v>75.864699499999986</c:v>
                </c:pt>
                <c:pt idx="11">
                  <c:v>77.349246300000004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74-4576-B52B-C09436D7D71D}"/>
            </c:ext>
          </c:extLst>
        </c:ser>
        <c:ser>
          <c:idx val="3"/>
          <c:order val="3"/>
          <c:tx>
            <c:strRef>
              <c:f>'5.3.5.5.1'!$T$239</c:f>
              <c:strCache>
                <c:ptCount val="1"/>
                <c:pt idx="0">
                  <c:v>KALLPA</c:v>
                </c:pt>
              </c:strCache>
            </c:strRef>
          </c:tx>
          <c:spPr>
            <a:ln w="44450"/>
          </c:spPr>
          <c:cat>
            <c:strRef>
              <c:f>'5.3.5.5.1'!$U$235:$AF$235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'5.3.5.5.1'!$U$239:$AF$239</c:f>
              <c:numCache>
                <c:formatCode>###0.000</c:formatCode>
                <c:ptCount val="12"/>
                <c:pt idx="0">
                  <c:v>65.702536000000023</c:v>
                </c:pt>
                <c:pt idx="1">
                  <c:v>65.864688000000001</c:v>
                </c:pt>
                <c:pt idx="2">
                  <c:v>55.221435999999983</c:v>
                </c:pt>
                <c:pt idx="3">
                  <c:v>30.168965999999987</c:v>
                </c:pt>
                <c:pt idx="4">
                  <c:v>32.414217999999984</c:v>
                </c:pt>
                <c:pt idx="5">
                  <c:v>40.388097999999999</c:v>
                </c:pt>
                <c:pt idx="6">
                  <c:v>68.888717999999969</c:v>
                </c:pt>
                <c:pt idx="7">
                  <c:v>70.651832000000027</c:v>
                </c:pt>
                <c:pt idx="8">
                  <c:v>65.431935999999993</c:v>
                </c:pt>
                <c:pt idx="9">
                  <c:v>68.963997999999989</c:v>
                </c:pt>
                <c:pt idx="10">
                  <c:v>70.048147999999983</c:v>
                </c:pt>
                <c:pt idx="11">
                  <c:v>69.179038999999946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B74-4576-B52B-C09436D7D71D}"/>
            </c:ext>
          </c:extLst>
        </c:ser>
        <c:ser>
          <c:idx val="4"/>
          <c:order val="4"/>
          <c:tx>
            <c:strRef>
              <c:f>'5.3.5.5.1'!$T$240</c:f>
              <c:strCache>
                <c:ptCount val="1"/>
                <c:pt idx="0">
                  <c:v>INLAND</c:v>
                </c:pt>
              </c:strCache>
            </c:strRef>
          </c:tx>
          <c:spPr>
            <a:ln w="44450"/>
          </c:spPr>
          <c:marker>
            <c:symbol val="star"/>
            <c:size val="12"/>
          </c:marker>
          <c:cat>
            <c:strRef>
              <c:f>'5.3.5.5.1'!$U$235:$AF$235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'5.3.5.5.1'!$U$240:$AF$240</c:f>
              <c:numCache>
                <c:formatCode>###0.000</c:formatCode>
                <c:ptCount val="12"/>
                <c:pt idx="0">
                  <c:v>37.216635900000014</c:v>
                </c:pt>
                <c:pt idx="1">
                  <c:v>36.785316099999989</c:v>
                </c:pt>
                <c:pt idx="2">
                  <c:v>29.402318499999986</c:v>
                </c:pt>
                <c:pt idx="3">
                  <c:v>20.78473120000001</c:v>
                </c:pt>
                <c:pt idx="4">
                  <c:v>21.182386899999994</c:v>
                </c:pt>
                <c:pt idx="5">
                  <c:v>25.150944299999988</c:v>
                </c:pt>
                <c:pt idx="6">
                  <c:v>30.332807900000002</c:v>
                </c:pt>
                <c:pt idx="7">
                  <c:v>30.703853499999997</c:v>
                </c:pt>
                <c:pt idx="8">
                  <c:v>31.201190799999985</c:v>
                </c:pt>
                <c:pt idx="9">
                  <c:v>32.651699700000002</c:v>
                </c:pt>
                <c:pt idx="10">
                  <c:v>33.458888600000002</c:v>
                </c:pt>
                <c:pt idx="11">
                  <c:v>33.05908449999999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B74-4576-B52B-C09436D7D71D}"/>
            </c:ext>
          </c:extLst>
        </c:ser>
        <c:ser>
          <c:idx val="5"/>
          <c:order val="5"/>
          <c:tx>
            <c:strRef>
              <c:f>'5.3.5.5.1'!$T$241</c:f>
              <c:strCache>
                <c:ptCount val="1"/>
                <c:pt idx="0">
                  <c:v>SHOUGESA</c:v>
                </c:pt>
              </c:strCache>
            </c:strRef>
          </c:tx>
          <c:spPr>
            <a:ln w="44450"/>
          </c:spPr>
          <c:cat>
            <c:strRef>
              <c:f>'5.3.5.5.1'!$U$235:$AF$235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'5.3.5.5.1'!$U$241:$AF$241</c:f>
              <c:numCache>
                <c:formatCode>###0.000</c:formatCode>
                <c:ptCount val="12"/>
                <c:pt idx="0">
                  <c:v>33.611933999999998</c:v>
                </c:pt>
                <c:pt idx="1">
                  <c:v>33.631478000000001</c:v>
                </c:pt>
                <c:pt idx="2">
                  <c:v>17.981511999999999</c:v>
                </c:pt>
                <c:pt idx="3">
                  <c:v>2.5920019999999999</c:v>
                </c:pt>
                <c:pt idx="4">
                  <c:v>2.1630909999999997</c:v>
                </c:pt>
                <c:pt idx="5">
                  <c:v>7.0169889999999997</c:v>
                </c:pt>
                <c:pt idx="6">
                  <c:v>26.000050000000002</c:v>
                </c:pt>
                <c:pt idx="7">
                  <c:v>32.520357999999995</c:v>
                </c:pt>
                <c:pt idx="8">
                  <c:v>32.901902999999997</c:v>
                </c:pt>
                <c:pt idx="9">
                  <c:v>35.302906</c:v>
                </c:pt>
                <c:pt idx="10">
                  <c:v>35.179068000000001</c:v>
                </c:pt>
                <c:pt idx="11">
                  <c:v>33.061149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B74-4576-B52B-C09436D7D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66208"/>
        <c:axId val="123967744"/>
      </c:lineChart>
      <c:catAx>
        <c:axId val="1239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396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96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5.4620992143423933E-2"/>
              <c:y val="0.48338658078136953"/>
            </c:manualLayout>
          </c:layout>
          <c:overlay val="0"/>
        </c:title>
        <c:numFmt formatCode="###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3966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74087250721566"/>
          <c:y val="0.90598389291625825"/>
          <c:w val="0.57876448583461959"/>
          <c:h val="3.9460703526970176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DISTRIBUIDORAS CON MAYOR VENTA  AL MERCADO LIBRE EN MAT</a:t>
            </a:r>
          </a:p>
        </c:rich>
      </c:tx>
      <c:layout>
        <c:manualLayout>
          <c:xMode val="edge"/>
          <c:yMode val="edge"/>
          <c:x val="0.2111085833203728"/>
          <c:y val="5.2715991716993364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9744940790938981E-2"/>
          <c:y val="0.19406435962551644"/>
          <c:w val="0.8676249558054161"/>
          <c:h val="0.63927083170758359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'5.3.5.5.2'!$T$90</c:f>
              <c:strCache>
                <c:ptCount val="1"/>
                <c:pt idx="0">
                  <c:v>ELSE</c:v>
                </c:pt>
              </c:strCache>
            </c:strRef>
          </c:tx>
          <c:spPr>
            <a:ln w="38100"/>
          </c:spPr>
          <c:cat>
            <c:strRef>
              <c:f>'5.3.5.5.2'!$U$89:$AF$89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'5.3.5.5.2'!$U$90:$AF$90</c:f>
              <c:numCache>
                <c:formatCode>#,##0.00</c:formatCode>
                <c:ptCount val="12"/>
                <c:pt idx="0">
                  <c:v>1.9214979999999999</c:v>
                </c:pt>
                <c:pt idx="1">
                  <c:v>1.9175125</c:v>
                </c:pt>
                <c:pt idx="2">
                  <c:v>2.0573093999999998</c:v>
                </c:pt>
                <c:pt idx="3">
                  <c:v>1.2111265</c:v>
                </c:pt>
                <c:pt idx="4">
                  <c:v>1.2726283</c:v>
                </c:pt>
                <c:pt idx="5">
                  <c:v>1.3143997999999999</c:v>
                </c:pt>
                <c:pt idx="6">
                  <c:v>1.4185285000000001</c:v>
                </c:pt>
                <c:pt idx="7">
                  <c:v>1.4572357</c:v>
                </c:pt>
                <c:pt idx="8">
                  <c:v>1.5425975000000001</c:v>
                </c:pt>
                <c:pt idx="9">
                  <c:v>1.6418699000000001</c:v>
                </c:pt>
                <c:pt idx="10">
                  <c:v>1.7499662</c:v>
                </c:pt>
                <c:pt idx="11">
                  <c:v>1.8400087000000001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61-4481-AF1B-97E1280C68B4}"/>
            </c:ext>
          </c:extLst>
        </c:ser>
        <c:ser>
          <c:idx val="1"/>
          <c:order val="1"/>
          <c:tx>
            <c:strRef>
              <c:f>'5.3.5.5.2'!$T$91</c:f>
              <c:strCache>
                <c:ptCount val="1"/>
                <c:pt idx="0">
                  <c:v>COELVISAC</c:v>
                </c:pt>
              </c:strCache>
            </c:strRef>
          </c:tx>
          <c:cat>
            <c:strRef>
              <c:f>'5.3.5.5.2'!$U$89:$AF$89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'5.3.5.5.2'!$U$91:$AF$91</c:f>
              <c:numCache>
                <c:formatCode>#,##0.00</c:formatCode>
                <c:ptCount val="12"/>
                <c:pt idx="0">
                  <c:v>0.29964540000000001</c:v>
                </c:pt>
                <c:pt idx="1">
                  <c:v>0.3639387</c:v>
                </c:pt>
                <c:pt idx="2">
                  <c:v>0.15007090000000001</c:v>
                </c:pt>
                <c:pt idx="3">
                  <c:v>0.18161540000000001</c:v>
                </c:pt>
                <c:pt idx="4">
                  <c:v>0.20298749999999999</c:v>
                </c:pt>
                <c:pt idx="5">
                  <c:v>0.1131201</c:v>
                </c:pt>
                <c:pt idx="6">
                  <c:v>0.44421450000000001</c:v>
                </c:pt>
                <c:pt idx="7">
                  <c:v>0.39671790000000001</c:v>
                </c:pt>
                <c:pt idx="8">
                  <c:v>0.4728213</c:v>
                </c:pt>
                <c:pt idx="9">
                  <c:v>0.52742429999999996</c:v>
                </c:pt>
                <c:pt idx="10">
                  <c:v>0.55591120000000005</c:v>
                </c:pt>
                <c:pt idx="11">
                  <c:v>0.70554410000000001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61-4481-AF1B-97E1280C6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12512"/>
        <c:axId val="122514048"/>
      </c:lineChart>
      <c:catAx>
        <c:axId val="1225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25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514048"/>
        <c:scaling>
          <c:orientation val="minMax"/>
          <c:max val="2.200000000000000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3975561303751648E-2"/>
              <c:y val="0.4800600959362838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2512512"/>
        <c:crosses val="autoZero"/>
        <c:crossBetween val="between"/>
        <c:majorUnit val="0.2"/>
        <c:minorUnit val="0.1"/>
      </c:valAx>
    </c:plotArea>
    <c:legend>
      <c:legendPos val="r"/>
      <c:layout>
        <c:manualLayout>
          <c:xMode val="edge"/>
          <c:yMode val="edge"/>
          <c:x val="0.31579004144018896"/>
          <c:y val="0.9315090958457779"/>
          <c:w val="0.41197235237587743"/>
          <c:h val="6.8490980461660744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DISTRIBUIDORAS CON MAYOR VENTA  AL MERCADO LIBRE EN AT</a:t>
            </a:r>
          </a:p>
        </c:rich>
      </c:tx>
      <c:layout>
        <c:manualLayout>
          <c:xMode val="edge"/>
          <c:yMode val="edge"/>
          <c:x val="0.24494287747445787"/>
          <c:y val="5.5330264533722029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510046367851623"/>
          <c:y val="0.16863164618349141"/>
          <c:w val="0.84389489953632146"/>
          <c:h val="0.65100493110452262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'5.3.5.5.2'!$T$96</c:f>
              <c:strCache>
                <c:ptCount val="1"/>
                <c:pt idx="0">
                  <c:v>ENEL DISTRIBUCION</c:v>
                </c:pt>
              </c:strCache>
            </c:strRef>
          </c:tx>
          <c:spPr>
            <a:ln w="38100"/>
          </c:spPr>
          <c:cat>
            <c:strRef>
              <c:f>'5.3.5.5.2'!$U$95:$AF$95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'5.3.5.5.2'!$U$96:$AF$96</c:f>
              <c:numCache>
                <c:formatCode>#,##0.00</c:formatCode>
                <c:ptCount val="12"/>
                <c:pt idx="0">
                  <c:v>13.280843500000001</c:v>
                </c:pt>
                <c:pt idx="1">
                  <c:v>13.0236822</c:v>
                </c:pt>
                <c:pt idx="2">
                  <c:v>11.917565100000001</c:v>
                </c:pt>
                <c:pt idx="3">
                  <c:v>8.1992768999999992</c:v>
                </c:pt>
                <c:pt idx="4">
                  <c:v>8.7646982999999992</c:v>
                </c:pt>
                <c:pt idx="5">
                  <c:v>8.7056026000000006</c:v>
                </c:pt>
                <c:pt idx="6">
                  <c:v>10.159873899999999</c:v>
                </c:pt>
                <c:pt idx="7">
                  <c:v>10.5375619</c:v>
                </c:pt>
                <c:pt idx="8">
                  <c:v>10.0907064</c:v>
                </c:pt>
                <c:pt idx="9">
                  <c:v>10.6997099</c:v>
                </c:pt>
                <c:pt idx="10">
                  <c:v>10.6989623</c:v>
                </c:pt>
                <c:pt idx="11">
                  <c:v>12.039385300000001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E2-4A87-B13E-3FAAF03C3ED7}"/>
            </c:ext>
          </c:extLst>
        </c:ser>
        <c:ser>
          <c:idx val="1"/>
          <c:order val="1"/>
          <c:tx>
            <c:strRef>
              <c:f>'5.3.5.5.2'!$T$97</c:f>
              <c:strCache>
                <c:ptCount val="1"/>
                <c:pt idx="0">
                  <c:v>ELNM</c:v>
                </c:pt>
              </c:strCache>
            </c:strRef>
          </c:tx>
          <c:spPr>
            <a:ln w="41275"/>
          </c:spPr>
          <c:marker>
            <c:symbol val="square"/>
            <c:size val="9"/>
          </c:marker>
          <c:dPt>
            <c:idx val="4"/>
            <c:marker>
              <c:spPr>
                <a:ln w="0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4E2-4A87-B13E-3FAAF03C3ED7}"/>
              </c:ext>
            </c:extLst>
          </c:dPt>
          <c:cat>
            <c:strRef>
              <c:f>'5.3.5.5.2'!$U$95:$AF$95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'5.3.5.5.2'!$U$97:$AF$97</c:f>
              <c:numCache>
                <c:formatCode>#,##0.00</c:formatCode>
                <c:ptCount val="12"/>
                <c:pt idx="0">
                  <c:v>7.2812459999999994</c:v>
                </c:pt>
                <c:pt idx="1">
                  <c:v>7.1746809999999996</c:v>
                </c:pt>
                <c:pt idx="2">
                  <c:v>7.3413590000000006</c:v>
                </c:pt>
                <c:pt idx="3">
                  <c:v>6.8760339999999989</c:v>
                </c:pt>
                <c:pt idx="4">
                  <c:v>7.226094999999999</c:v>
                </c:pt>
                <c:pt idx="5">
                  <c:v>5.9509220000000003</c:v>
                </c:pt>
                <c:pt idx="6">
                  <c:v>6.2062600000000003</c:v>
                </c:pt>
                <c:pt idx="7">
                  <c:v>6.6201030000000003</c:v>
                </c:pt>
                <c:pt idx="8">
                  <c:v>6.3882189999999994</c:v>
                </c:pt>
                <c:pt idx="9">
                  <c:v>6.5783270000000007</c:v>
                </c:pt>
                <c:pt idx="10">
                  <c:v>6.7932640000000006</c:v>
                </c:pt>
                <c:pt idx="11">
                  <c:v>7.5898789999999998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4E2-4A87-B13E-3FAAF03C3ED7}"/>
            </c:ext>
          </c:extLst>
        </c:ser>
        <c:ser>
          <c:idx val="2"/>
          <c:order val="2"/>
          <c:tx>
            <c:strRef>
              <c:f>'5.3.5.5.2'!$T$98</c:f>
              <c:strCache>
                <c:ptCount val="1"/>
                <c:pt idx="0">
                  <c:v>ELOR</c:v>
                </c:pt>
              </c:strCache>
            </c:strRef>
          </c:tx>
          <c:spPr>
            <a:ln w="44450"/>
          </c:spPr>
          <c:marker>
            <c:symbol val="triangle"/>
            <c:size val="9"/>
          </c:marker>
          <c:cat>
            <c:strRef>
              <c:f>'5.3.5.5.2'!$U$95:$AF$95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'5.3.5.5.2'!$U$98:$AF$98</c:f>
              <c:numCache>
                <c:formatCode>#,##0.00</c:formatCode>
                <c:ptCount val="12"/>
                <c:pt idx="0">
                  <c:v>3.4168438999999999</c:v>
                </c:pt>
                <c:pt idx="1">
                  <c:v>2.9894660000000002</c:v>
                </c:pt>
                <c:pt idx="2">
                  <c:v>1.6827072000000001</c:v>
                </c:pt>
                <c:pt idx="3">
                  <c:v>6.4355999999999997E-2</c:v>
                </c:pt>
                <c:pt idx="4">
                  <c:v>1.0393336</c:v>
                </c:pt>
                <c:pt idx="5">
                  <c:v>2.3734883999999998</c:v>
                </c:pt>
                <c:pt idx="6">
                  <c:v>3.2005661000000001</c:v>
                </c:pt>
                <c:pt idx="7">
                  <c:v>3.4691679999999998</c:v>
                </c:pt>
                <c:pt idx="8">
                  <c:v>3.6161968</c:v>
                </c:pt>
                <c:pt idx="9">
                  <c:v>3.7860792999999999</c:v>
                </c:pt>
                <c:pt idx="10">
                  <c:v>3.7009970999999999</c:v>
                </c:pt>
                <c:pt idx="11">
                  <c:v>3.7937778999999998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4E2-4A87-B13E-3FAAF03C3ED7}"/>
            </c:ext>
          </c:extLst>
        </c:ser>
        <c:ser>
          <c:idx val="3"/>
          <c:order val="3"/>
          <c:tx>
            <c:strRef>
              <c:f>'5.3.5.5.2'!$T$99</c:f>
              <c:strCache>
                <c:ptCount val="1"/>
                <c:pt idx="0">
                  <c:v>SEAL</c:v>
                </c:pt>
              </c:strCache>
            </c:strRef>
          </c:tx>
          <c:spPr>
            <a:ln w="44450"/>
          </c:spPr>
          <c:cat>
            <c:strRef>
              <c:f>'5.3.5.5.2'!$U$95:$AF$95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'5.3.5.5.2'!$U$99:$AF$99</c:f>
              <c:numCache>
                <c:formatCode>#,##0.00</c:formatCode>
                <c:ptCount val="12"/>
                <c:pt idx="0">
                  <c:v>0.71042909999999992</c:v>
                </c:pt>
                <c:pt idx="1">
                  <c:v>0.73214769999999996</c:v>
                </c:pt>
                <c:pt idx="2">
                  <c:v>0.7314700999999999</c:v>
                </c:pt>
                <c:pt idx="3">
                  <c:v>0.52066220000000007</c:v>
                </c:pt>
                <c:pt idx="4">
                  <c:v>0.69109049999999994</c:v>
                </c:pt>
                <c:pt idx="5">
                  <c:v>0.70706279999999999</c:v>
                </c:pt>
                <c:pt idx="6">
                  <c:v>0.75552279999999994</c:v>
                </c:pt>
                <c:pt idx="7">
                  <c:v>0.82791729999999997</c:v>
                </c:pt>
                <c:pt idx="8">
                  <c:v>0.80997359999999996</c:v>
                </c:pt>
                <c:pt idx="9">
                  <c:v>0.88000899999999993</c:v>
                </c:pt>
                <c:pt idx="10">
                  <c:v>0.86178710000000003</c:v>
                </c:pt>
                <c:pt idx="11">
                  <c:v>0.96107919999999991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4E2-4A87-B13E-3FAAF03C3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52704"/>
        <c:axId val="122554240"/>
      </c:lineChart>
      <c:catAx>
        <c:axId val="1225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255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554240"/>
        <c:scaling>
          <c:orientation val="minMax"/>
          <c:max val="1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472969060685596E-2"/>
              <c:y val="0.476683893894706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2552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82229287629665"/>
          <c:y val="0.93524455166420917"/>
          <c:w val="0.43230430368274336"/>
          <c:h val="4.1696783643091088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 DISTRIBUIDORAS CON MAYOR VENTA AL 
     MERCADO LIBRE  EN MT</a:t>
            </a:r>
          </a:p>
        </c:rich>
      </c:tx>
      <c:layout>
        <c:manualLayout>
          <c:xMode val="edge"/>
          <c:yMode val="edge"/>
          <c:x val="0.32490771620822834"/>
          <c:y val="3.9374028117636121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49870111894726"/>
          <c:y val="0.16981151631080058"/>
          <c:w val="0.84383310243538601"/>
          <c:h val="0.71030363936211116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'5.3.5.5.2'!$T$109</c:f>
              <c:strCache>
                <c:ptCount val="1"/>
                <c:pt idx="0">
                  <c:v>ENEL DISTRIBUCION</c:v>
                </c:pt>
              </c:strCache>
            </c:strRef>
          </c:tx>
          <c:spPr>
            <a:ln w="38100"/>
          </c:spPr>
          <c:cat>
            <c:strRef>
              <c:f>'5.3.5.5.2'!$U$108:$AF$108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'5.3.5.5.2'!$U$109:$AF$109</c:f>
              <c:numCache>
                <c:formatCode>#,##0.00</c:formatCode>
                <c:ptCount val="12"/>
                <c:pt idx="0">
                  <c:v>132.18758929999996</c:v>
                </c:pt>
                <c:pt idx="1">
                  <c:v>132.14874519999989</c:v>
                </c:pt>
                <c:pt idx="2">
                  <c:v>100.4261152</c:v>
                </c:pt>
                <c:pt idx="3">
                  <c:v>56.048960100000016</c:v>
                </c:pt>
                <c:pt idx="4">
                  <c:v>70.424044599999988</c:v>
                </c:pt>
                <c:pt idx="5">
                  <c:v>94.205633499999962</c:v>
                </c:pt>
                <c:pt idx="6">
                  <c:v>107.19795919999999</c:v>
                </c:pt>
                <c:pt idx="7">
                  <c:v>109.52955239999994</c:v>
                </c:pt>
                <c:pt idx="8">
                  <c:v>112.60263900000001</c:v>
                </c:pt>
                <c:pt idx="9">
                  <c:v>117.96779420000001</c:v>
                </c:pt>
                <c:pt idx="10">
                  <c:v>119.12956030000002</c:v>
                </c:pt>
                <c:pt idx="11">
                  <c:v>120.1800889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FD-4CB3-B684-F8B87C477015}"/>
            </c:ext>
          </c:extLst>
        </c:ser>
        <c:ser>
          <c:idx val="1"/>
          <c:order val="1"/>
          <c:tx>
            <c:strRef>
              <c:f>'5.3.5.5.2'!$T$110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'5.3.5.5.2'!$U$108:$AF$108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'5.3.5.5.2'!$U$110:$AF$110</c:f>
              <c:numCache>
                <c:formatCode>#,##0.00</c:formatCode>
                <c:ptCount val="12"/>
                <c:pt idx="0">
                  <c:v>33.013014999999996</c:v>
                </c:pt>
                <c:pt idx="1">
                  <c:v>33.083753599999994</c:v>
                </c:pt>
                <c:pt idx="2">
                  <c:v>30.252704900000001</c:v>
                </c:pt>
                <c:pt idx="3">
                  <c:v>26.161759100000008</c:v>
                </c:pt>
                <c:pt idx="4">
                  <c:v>25.667089399999995</c:v>
                </c:pt>
                <c:pt idx="5">
                  <c:v>26.192246900000008</c:v>
                </c:pt>
                <c:pt idx="6">
                  <c:v>30.107370499999998</c:v>
                </c:pt>
                <c:pt idx="7">
                  <c:v>31.452310100000002</c:v>
                </c:pt>
                <c:pt idx="8">
                  <c:v>33.287093500000005</c:v>
                </c:pt>
                <c:pt idx="9">
                  <c:v>37.986370300000019</c:v>
                </c:pt>
                <c:pt idx="10">
                  <c:v>37.721527600000002</c:v>
                </c:pt>
                <c:pt idx="11">
                  <c:v>40.700508299999996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FD-4CB3-B684-F8B87C477015}"/>
            </c:ext>
          </c:extLst>
        </c:ser>
        <c:ser>
          <c:idx val="2"/>
          <c:order val="2"/>
          <c:tx>
            <c:strRef>
              <c:f>'5.3.5.5.2'!$T$111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'5.3.5.5.2'!$U$108:$AF$108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'5.3.5.5.2'!$U$111:$AF$111</c:f>
              <c:numCache>
                <c:formatCode>#,##0.00</c:formatCode>
                <c:ptCount val="12"/>
                <c:pt idx="0">
                  <c:v>25.577413</c:v>
                </c:pt>
                <c:pt idx="1">
                  <c:v>25.346531000000006</c:v>
                </c:pt>
                <c:pt idx="2">
                  <c:v>23.552936000000006</c:v>
                </c:pt>
                <c:pt idx="3">
                  <c:v>18.119315999999994</c:v>
                </c:pt>
                <c:pt idx="4">
                  <c:v>22.383868999999994</c:v>
                </c:pt>
                <c:pt idx="5">
                  <c:v>26.287205000000004</c:v>
                </c:pt>
                <c:pt idx="6">
                  <c:v>25.044550999999998</c:v>
                </c:pt>
                <c:pt idx="7">
                  <c:v>23.241015000000001</c:v>
                </c:pt>
                <c:pt idx="8">
                  <c:v>22.205202000000007</c:v>
                </c:pt>
                <c:pt idx="9">
                  <c:v>24.931147999999997</c:v>
                </c:pt>
                <c:pt idx="10">
                  <c:v>27.178447000000002</c:v>
                </c:pt>
                <c:pt idx="11">
                  <c:v>32.320019000000016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FD-4CB3-B684-F8B87C477015}"/>
            </c:ext>
          </c:extLst>
        </c:ser>
        <c:ser>
          <c:idx val="3"/>
          <c:order val="3"/>
          <c:tx>
            <c:strRef>
              <c:f>'5.3.5.5.2'!$T$112</c:f>
              <c:strCache>
                <c:ptCount val="1"/>
                <c:pt idx="0">
                  <c:v>COELVISA</c:v>
                </c:pt>
              </c:strCache>
            </c:strRef>
          </c:tx>
          <c:spPr>
            <a:ln w="38100"/>
          </c:spPr>
          <c:cat>
            <c:strRef>
              <c:f>'5.3.5.5.2'!$U$108:$AF$108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'5.3.5.5.2'!$U$112:$AF$112</c:f>
              <c:numCache>
                <c:formatCode>#,##0.00</c:formatCode>
                <c:ptCount val="12"/>
                <c:pt idx="0">
                  <c:v>16.288563400000001</c:v>
                </c:pt>
                <c:pt idx="1">
                  <c:v>15.176849599999999</c:v>
                </c:pt>
                <c:pt idx="2">
                  <c:v>13.4704224</c:v>
                </c:pt>
                <c:pt idx="3">
                  <c:v>11.278087399999999</c:v>
                </c:pt>
                <c:pt idx="4">
                  <c:v>11.096647500000003</c:v>
                </c:pt>
                <c:pt idx="5">
                  <c:v>10.551849300000001</c:v>
                </c:pt>
                <c:pt idx="6">
                  <c:v>10.863854700000003</c:v>
                </c:pt>
                <c:pt idx="7">
                  <c:v>11.6232071</c:v>
                </c:pt>
                <c:pt idx="8">
                  <c:v>12.515735000000003</c:v>
                </c:pt>
                <c:pt idx="9">
                  <c:v>14.559349300000001</c:v>
                </c:pt>
                <c:pt idx="10">
                  <c:v>13.946630200000001</c:v>
                </c:pt>
                <c:pt idx="11">
                  <c:v>15.483311599999999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FD-4CB3-B684-F8B87C477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99680"/>
        <c:axId val="122605568"/>
      </c:lineChart>
      <c:catAx>
        <c:axId val="12259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260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605568"/>
        <c:scaling>
          <c:orientation val="minMax"/>
          <c:max val="14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3.1329880556374305E-2"/>
              <c:y val="0.45871250382057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259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398254389281975E-2"/>
          <c:y val="0.94182628311686933"/>
          <c:w val="0.84120852807837521"/>
          <c:h val="4.7169769213229129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DISTRIBUIDORAS CON MAYOR VENTA AL MERCADO REGULADO  EN AT</a:t>
            </a:r>
          </a:p>
        </c:rich>
      </c:tx>
      <c:layout>
        <c:manualLayout>
          <c:xMode val="edge"/>
          <c:yMode val="edge"/>
          <c:x val="0.20964980374959366"/>
          <c:y val="4.3683566703483334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70528967254408"/>
          <c:y val="0.1709741550695825"/>
          <c:w val="0.85012594458438284"/>
          <c:h val="0.65805168986083495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'5.3.5.5.3'!$T$141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'5.3.5.5.3'!$U$141:$AF$141</c:f>
              <c:numCache>
                <c:formatCode>0.00</c:formatCode>
                <c:ptCount val="12"/>
                <c:pt idx="0">
                  <c:v>0.49046999999999996</c:v>
                </c:pt>
                <c:pt idx="1">
                  <c:v>0.76465601000000016</c:v>
                </c:pt>
                <c:pt idx="2">
                  <c:v>0.65664898000000016</c:v>
                </c:pt>
                <c:pt idx="3">
                  <c:v>0.48179000000000005</c:v>
                </c:pt>
                <c:pt idx="4">
                  <c:v>0.35821001000000002</c:v>
                </c:pt>
                <c:pt idx="5">
                  <c:v>1.1078309899999998</c:v>
                </c:pt>
                <c:pt idx="6">
                  <c:v>1.6209899999999999</c:v>
                </c:pt>
                <c:pt idx="7">
                  <c:v>0.17584499999999997</c:v>
                </c:pt>
                <c:pt idx="8">
                  <c:v>0.21657001000000001</c:v>
                </c:pt>
                <c:pt idx="9">
                  <c:v>0.22025600000000001</c:v>
                </c:pt>
                <c:pt idx="10">
                  <c:v>0.20774400999999998</c:v>
                </c:pt>
                <c:pt idx="11">
                  <c:v>0.19653700000000002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89-4121-B422-A4D2755AD59A}"/>
            </c:ext>
          </c:extLst>
        </c:ser>
        <c:ser>
          <c:idx val="1"/>
          <c:order val="1"/>
          <c:tx>
            <c:strRef>
              <c:f>'5.3.5.5.3'!$T$142</c:f>
              <c:strCache>
                <c:ptCount val="1"/>
                <c:pt idx="0">
                  <c:v>SEAL</c:v>
                </c:pt>
              </c:strCache>
            </c:strRef>
          </c:tx>
          <c:spPr>
            <a:ln w="38100"/>
          </c:spPr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'5.3.5.5.3'!$U$142:$AF$142</c:f>
              <c:numCache>
                <c:formatCode>0.00</c:formatCode>
                <c:ptCount val="12"/>
                <c:pt idx="0">
                  <c:v>2.7997000000000001E-2</c:v>
                </c:pt>
                <c:pt idx="1">
                  <c:v>7.9399999999999991E-3</c:v>
                </c:pt>
                <c:pt idx="2">
                  <c:v>5.1400000000000003E-4</c:v>
                </c:pt>
                <c:pt idx="3">
                  <c:v>1.477E-3</c:v>
                </c:pt>
                <c:pt idx="4">
                  <c:v>0</c:v>
                </c:pt>
                <c:pt idx="5">
                  <c:v>2.6610999999999999E-2</c:v>
                </c:pt>
                <c:pt idx="6">
                  <c:v>2.6079000000000001E-2</c:v>
                </c:pt>
                <c:pt idx="7">
                  <c:v>2.8931999999999999E-2</c:v>
                </c:pt>
                <c:pt idx="8">
                  <c:v>2.8365999999999999E-2</c:v>
                </c:pt>
                <c:pt idx="9">
                  <c:v>3.1012000000000001E-2</c:v>
                </c:pt>
                <c:pt idx="10">
                  <c:v>2.9196E-2</c:v>
                </c:pt>
                <c:pt idx="11">
                  <c:v>3.4707000000000002E-2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89-4121-B422-A4D2755AD59A}"/>
            </c:ext>
          </c:extLst>
        </c:ser>
        <c:ser>
          <c:idx val="2"/>
          <c:order val="2"/>
          <c:tx>
            <c:strRef>
              <c:f>'5.3.5.5.3'!$T$143</c:f>
              <c:strCache>
                <c:ptCount val="1"/>
                <c:pt idx="0">
                  <c:v>ELC</c:v>
                </c:pt>
              </c:strCache>
            </c:strRef>
          </c:tx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'5.3.5.5.3'!$U$143:$AF$143</c:f>
              <c:numCache>
                <c:formatCode>0.00</c:formatCode>
                <c:ptCount val="12"/>
                <c:pt idx="0">
                  <c:v>4.2744000000000002E-3</c:v>
                </c:pt>
                <c:pt idx="1">
                  <c:v>1.36779E-2</c:v>
                </c:pt>
                <c:pt idx="2">
                  <c:v>4.2598000000000002E-3</c:v>
                </c:pt>
                <c:pt idx="3">
                  <c:v>4.2012999999999998E-3</c:v>
                </c:pt>
                <c:pt idx="4">
                  <c:v>4.2677000000000001E-3</c:v>
                </c:pt>
                <c:pt idx="5">
                  <c:v>4.2110999999999997E-3</c:v>
                </c:pt>
                <c:pt idx="6">
                  <c:v>4.3352E-3</c:v>
                </c:pt>
                <c:pt idx="7">
                  <c:v>4.2462999999999997E-3</c:v>
                </c:pt>
                <c:pt idx="8">
                  <c:v>8.3701999999999995E-3</c:v>
                </c:pt>
                <c:pt idx="9">
                  <c:v>4.3715999999999998E-3</c:v>
                </c:pt>
                <c:pt idx="10">
                  <c:v>8.3729000000000008E-3</c:v>
                </c:pt>
                <c:pt idx="11">
                  <c:v>4.4091E-3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F7-42FD-89F7-E0BDA0383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88320"/>
        <c:axId val="124089856"/>
      </c:lineChart>
      <c:catAx>
        <c:axId val="124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089856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7585629103095279E-2"/>
              <c:y val="0.42191232883219915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4088320"/>
        <c:crosses val="autoZero"/>
        <c:crossBetween val="between"/>
        <c:minorUnit val="0.5"/>
      </c:valAx>
    </c:plotArea>
    <c:legend>
      <c:legendPos val="r"/>
      <c:layout>
        <c:manualLayout>
          <c:xMode val="edge"/>
          <c:yMode val="edge"/>
          <c:x val="0.1240094016326897"/>
          <c:y val="0.89601827549334112"/>
          <c:w val="0.78185383578726331"/>
          <c:h val="0.10371357426475537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DISTRIBUIDORAS CON MAYOR VENTA AL MERCADO REGULADO EN MT</a:t>
            </a:r>
          </a:p>
        </c:rich>
      </c:tx>
      <c:layout>
        <c:manualLayout>
          <c:xMode val="edge"/>
          <c:yMode val="edge"/>
          <c:x val="0.19183626589105648"/>
          <c:y val="5.6589297890738979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1202145528795414E-2"/>
          <c:y val="0.18072324595892547"/>
          <c:w val="0.8844420022437719"/>
          <c:h val="0.68691813607438745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'5.3.5.5.3'!$T$182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'5.3.5.5.3'!$U$182:$AF$182</c:f>
              <c:numCache>
                <c:formatCode>###0.000</c:formatCode>
                <c:ptCount val="12"/>
                <c:pt idx="0">
                  <c:v>111.80476021</c:v>
                </c:pt>
                <c:pt idx="1">
                  <c:v>121.67268085000019</c:v>
                </c:pt>
                <c:pt idx="2">
                  <c:v>97.731549510000107</c:v>
                </c:pt>
                <c:pt idx="3">
                  <c:v>68.893491499999996</c:v>
                </c:pt>
                <c:pt idx="4">
                  <c:v>71.147410379999968</c:v>
                </c:pt>
                <c:pt idx="5">
                  <c:v>75.092905990000062</c:v>
                </c:pt>
                <c:pt idx="6">
                  <c:v>77.779979000000083</c:v>
                </c:pt>
                <c:pt idx="7">
                  <c:v>81.4001224000001</c:v>
                </c:pt>
                <c:pt idx="8">
                  <c:v>84.479278509999915</c:v>
                </c:pt>
                <c:pt idx="9">
                  <c:v>83.246404800000022</c:v>
                </c:pt>
                <c:pt idx="10">
                  <c:v>86.621270799999948</c:v>
                </c:pt>
                <c:pt idx="11">
                  <c:v>85.527130700000072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11-4014-B311-985FDD7F9B2F}"/>
            </c:ext>
          </c:extLst>
        </c:ser>
        <c:ser>
          <c:idx val="1"/>
          <c:order val="1"/>
          <c:tx>
            <c:strRef>
              <c:f>'5.3.5.5.3'!$T$183</c:f>
              <c:strCache>
                <c:ptCount val="1"/>
                <c:pt idx="0">
                  <c:v>ENDIS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'5.3.5.5.3'!$U$183:$AF$183</c:f>
              <c:numCache>
                <c:formatCode>###0.000</c:formatCode>
                <c:ptCount val="12"/>
                <c:pt idx="0">
                  <c:v>66.249089999999882</c:v>
                </c:pt>
                <c:pt idx="1">
                  <c:v>74.798754599999839</c:v>
                </c:pt>
                <c:pt idx="2">
                  <c:v>73.63656080000014</c:v>
                </c:pt>
                <c:pt idx="3">
                  <c:v>48.595554100000001</c:v>
                </c:pt>
                <c:pt idx="4">
                  <c:v>40.419152199999964</c:v>
                </c:pt>
                <c:pt idx="5">
                  <c:v>46.45680840000005</c:v>
                </c:pt>
                <c:pt idx="6">
                  <c:v>51.233751400000017</c:v>
                </c:pt>
                <c:pt idx="7">
                  <c:v>56.873228600000033</c:v>
                </c:pt>
                <c:pt idx="8">
                  <c:v>57.856932899999961</c:v>
                </c:pt>
                <c:pt idx="9">
                  <c:v>60.677744899999979</c:v>
                </c:pt>
                <c:pt idx="10">
                  <c:v>59.551472400000023</c:v>
                </c:pt>
                <c:pt idx="11">
                  <c:v>61.636236599999961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11-4014-B311-985FDD7F9B2F}"/>
            </c:ext>
          </c:extLst>
        </c:ser>
        <c:ser>
          <c:idx val="2"/>
          <c:order val="2"/>
          <c:tx>
            <c:strRef>
              <c:f>'5.3.5.5.3'!$T$184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'5.3.5.5.3'!$U$184:$AF$184</c:f>
              <c:numCache>
                <c:formatCode>###0.000</c:formatCode>
                <c:ptCount val="12"/>
                <c:pt idx="0">
                  <c:v>31.758721190000045</c:v>
                </c:pt>
                <c:pt idx="1">
                  <c:v>31.143963050000032</c:v>
                </c:pt>
                <c:pt idx="2">
                  <c:v>29.54090107999998</c:v>
                </c:pt>
                <c:pt idx="3">
                  <c:v>24.359019960000047</c:v>
                </c:pt>
                <c:pt idx="4">
                  <c:v>25.03406991000006</c:v>
                </c:pt>
                <c:pt idx="5">
                  <c:v>23.870301860000041</c:v>
                </c:pt>
                <c:pt idx="6">
                  <c:v>25.033820080000023</c:v>
                </c:pt>
                <c:pt idx="7">
                  <c:v>25.56557986000001</c:v>
                </c:pt>
                <c:pt idx="8">
                  <c:v>25.692800029999983</c:v>
                </c:pt>
                <c:pt idx="9">
                  <c:v>27.463488900000097</c:v>
                </c:pt>
                <c:pt idx="10">
                  <c:v>26.660190019999956</c:v>
                </c:pt>
                <c:pt idx="11">
                  <c:v>28.440458149999994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11-4014-B311-985FDD7F9B2F}"/>
            </c:ext>
          </c:extLst>
        </c:ser>
        <c:ser>
          <c:idx val="3"/>
          <c:order val="3"/>
          <c:tx>
            <c:strRef>
              <c:f>'5.3.5.5.3'!$T$185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'5.3.5.5.3'!$U$185:$AF$185</c:f>
              <c:numCache>
                <c:formatCode>###0.000</c:formatCode>
                <c:ptCount val="12"/>
                <c:pt idx="0">
                  <c:v>28.224675300000005</c:v>
                </c:pt>
                <c:pt idx="1">
                  <c:v>27.430298499999996</c:v>
                </c:pt>
                <c:pt idx="2">
                  <c:v>24.880809800000009</c:v>
                </c:pt>
                <c:pt idx="3">
                  <c:v>20.483589300000009</c:v>
                </c:pt>
                <c:pt idx="4">
                  <c:v>20.174883900000022</c:v>
                </c:pt>
                <c:pt idx="5">
                  <c:v>19.860164400000009</c:v>
                </c:pt>
                <c:pt idx="6">
                  <c:v>22.275567999999996</c:v>
                </c:pt>
                <c:pt idx="7">
                  <c:v>22.488937299999971</c:v>
                </c:pt>
                <c:pt idx="8">
                  <c:v>23.062818800000038</c:v>
                </c:pt>
                <c:pt idx="9">
                  <c:v>24.30415440000003</c:v>
                </c:pt>
                <c:pt idx="10">
                  <c:v>22.302908600000009</c:v>
                </c:pt>
                <c:pt idx="11">
                  <c:v>24.779878000000025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111-4014-B311-985FDD7F9B2F}"/>
            </c:ext>
          </c:extLst>
        </c:ser>
        <c:ser>
          <c:idx val="4"/>
          <c:order val="4"/>
          <c:tx>
            <c:strRef>
              <c:f>'5.3.5.5.3'!$T$186</c:f>
              <c:strCache>
                <c:ptCount val="1"/>
                <c:pt idx="0">
                  <c:v>ELDUNAS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'5.3.5.5.3'!$U$186:$AF$186</c:f>
              <c:numCache>
                <c:formatCode>###0.000</c:formatCode>
                <c:ptCount val="12"/>
                <c:pt idx="0">
                  <c:v>21.329588600000019</c:v>
                </c:pt>
                <c:pt idx="1">
                  <c:v>19.248218700000006</c:v>
                </c:pt>
                <c:pt idx="2">
                  <c:v>18.654154699999989</c:v>
                </c:pt>
                <c:pt idx="3">
                  <c:v>15.912275999999988</c:v>
                </c:pt>
                <c:pt idx="4">
                  <c:v>14.707220200000011</c:v>
                </c:pt>
                <c:pt idx="5">
                  <c:v>13.388918899999997</c:v>
                </c:pt>
                <c:pt idx="6">
                  <c:v>14.215423800000003</c:v>
                </c:pt>
                <c:pt idx="7">
                  <c:v>15.503903100000008</c:v>
                </c:pt>
                <c:pt idx="8">
                  <c:v>17.016917599999978</c:v>
                </c:pt>
                <c:pt idx="9">
                  <c:v>19.074322400000003</c:v>
                </c:pt>
                <c:pt idx="10">
                  <c:v>18.777101900000016</c:v>
                </c:pt>
                <c:pt idx="11">
                  <c:v>19.039849799999985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111-4014-B311-985FDD7F9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33824"/>
        <c:axId val="127952000"/>
      </c:lineChart>
      <c:catAx>
        <c:axId val="1279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95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95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488699935802536E-2"/>
              <c:y val="0.4392164840062626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9338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7.2705595660775349E-2"/>
          <c:y val="0.90763227165544802"/>
          <c:w val="0.84401378280293993"/>
          <c:h val="6.8808459900422503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EMPRESAS DISTRIBUIDORAS CON MAYOR VENTA AL MERCADO REGULADO  EN BT</a:t>
            </a:r>
          </a:p>
        </c:rich>
      </c:tx>
      <c:layout>
        <c:manualLayout>
          <c:xMode val="edge"/>
          <c:yMode val="edge"/>
          <c:x val="0.18204680846429466"/>
          <c:y val="2.8361390814768354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118663488198527E-2"/>
          <c:y val="0.16328963051251491"/>
          <c:w val="0.87275632498134159"/>
          <c:h val="0.69249106078665079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'5.3.5.5.3'!$T$228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'5.3.5.5.3'!$U$228:$AF$228</c:f>
              <c:numCache>
                <c:formatCode>#\ ##0.0</c:formatCode>
                <c:ptCount val="12"/>
                <c:pt idx="0">
                  <c:v>398.69735642000001</c:v>
                </c:pt>
                <c:pt idx="1">
                  <c:v>409.92935201000097</c:v>
                </c:pt>
                <c:pt idx="2">
                  <c:v>385.62082423999965</c:v>
                </c:pt>
                <c:pt idx="3">
                  <c:v>368.480423999999</c:v>
                </c:pt>
                <c:pt idx="4">
                  <c:v>364.53302831000167</c:v>
                </c:pt>
                <c:pt idx="5">
                  <c:v>325.15469483999868</c:v>
                </c:pt>
                <c:pt idx="6">
                  <c:v>348.45254349999954</c:v>
                </c:pt>
                <c:pt idx="7">
                  <c:v>359.41095879999932</c:v>
                </c:pt>
                <c:pt idx="8">
                  <c:v>363.53713861999955</c:v>
                </c:pt>
                <c:pt idx="9">
                  <c:v>365.56002811000008</c:v>
                </c:pt>
                <c:pt idx="10">
                  <c:v>367.26202594000034</c:v>
                </c:pt>
                <c:pt idx="11">
                  <c:v>369.60838513000039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A9-4E47-8145-31A70DEF9C31}"/>
            </c:ext>
          </c:extLst>
        </c:ser>
        <c:ser>
          <c:idx val="1"/>
          <c:order val="1"/>
          <c:tx>
            <c:strRef>
              <c:f>'5.3.5.5.3'!$T$229</c:f>
              <c:strCache>
                <c:ptCount val="1"/>
                <c:pt idx="0">
                  <c:v>ENEDIS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'5.3.5.5.3'!$U$229:$AF$229</c:f>
              <c:numCache>
                <c:formatCode>#\ ##0.0</c:formatCode>
                <c:ptCount val="12"/>
                <c:pt idx="0">
                  <c:v>368.86414669999931</c:v>
                </c:pt>
                <c:pt idx="1">
                  <c:v>367.78897070000056</c:v>
                </c:pt>
                <c:pt idx="2">
                  <c:v>362.64256729999852</c:v>
                </c:pt>
                <c:pt idx="3">
                  <c:v>347.52876279999765</c:v>
                </c:pt>
                <c:pt idx="4">
                  <c:v>330.73317579999878</c:v>
                </c:pt>
                <c:pt idx="5">
                  <c:v>313.01655149999948</c:v>
                </c:pt>
                <c:pt idx="6">
                  <c:v>315.60312820000001</c:v>
                </c:pt>
                <c:pt idx="7">
                  <c:v>335.49026430000043</c:v>
                </c:pt>
                <c:pt idx="8">
                  <c:v>331.71959379999964</c:v>
                </c:pt>
                <c:pt idx="9">
                  <c:v>351.25967129999776</c:v>
                </c:pt>
                <c:pt idx="10">
                  <c:v>343.38837050000143</c:v>
                </c:pt>
                <c:pt idx="11">
                  <c:v>337.83012939999998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A9-4E47-8145-31A70DEF9C31}"/>
            </c:ext>
          </c:extLst>
        </c:ser>
        <c:ser>
          <c:idx val="2"/>
          <c:order val="2"/>
          <c:tx>
            <c:strRef>
              <c:f>'5.3.5.5.3'!$T$230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'5.3.5.5.3'!$U$230:$AF$230</c:f>
              <c:numCache>
                <c:formatCode>#\ ##0.0</c:formatCode>
                <c:ptCount val="12"/>
                <c:pt idx="0">
                  <c:v>89.832823759999755</c:v>
                </c:pt>
                <c:pt idx="1">
                  <c:v>88.770328649999485</c:v>
                </c:pt>
                <c:pt idx="2">
                  <c:v>86.214423450000325</c:v>
                </c:pt>
                <c:pt idx="3">
                  <c:v>86.303220240000527</c:v>
                </c:pt>
                <c:pt idx="4">
                  <c:v>80.268349819999571</c:v>
                </c:pt>
                <c:pt idx="5">
                  <c:v>79.871857799999887</c:v>
                </c:pt>
                <c:pt idx="6">
                  <c:v>84.507250259999921</c:v>
                </c:pt>
                <c:pt idx="7">
                  <c:v>85.99754230000012</c:v>
                </c:pt>
                <c:pt idx="8">
                  <c:v>84.617922129999855</c:v>
                </c:pt>
                <c:pt idx="9">
                  <c:v>87.935127399999388</c:v>
                </c:pt>
                <c:pt idx="10">
                  <c:v>87.188136369999626</c:v>
                </c:pt>
                <c:pt idx="11">
                  <c:v>91.483984159999878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A9-4E47-8145-31A70DEF9C31}"/>
            </c:ext>
          </c:extLst>
        </c:ser>
        <c:ser>
          <c:idx val="3"/>
          <c:order val="3"/>
          <c:tx>
            <c:strRef>
              <c:f>'5.3.5.5.3'!$T$231</c:f>
              <c:strCache>
                <c:ptCount val="1"/>
                <c:pt idx="0">
                  <c:v>ELC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'5.3.5.5.3'!$U$231:$AF$231</c:f>
              <c:numCache>
                <c:formatCode>#\ ##0.0</c:formatCode>
                <c:ptCount val="12"/>
                <c:pt idx="0">
                  <c:v>60.375415199999736</c:v>
                </c:pt>
                <c:pt idx="1">
                  <c:v>56.88263699999991</c:v>
                </c:pt>
                <c:pt idx="2">
                  <c:v>58.686312700000393</c:v>
                </c:pt>
                <c:pt idx="3">
                  <c:v>55.645349300000305</c:v>
                </c:pt>
                <c:pt idx="4">
                  <c:v>54.960697100000139</c:v>
                </c:pt>
                <c:pt idx="5">
                  <c:v>56.432039200000347</c:v>
                </c:pt>
                <c:pt idx="6">
                  <c:v>58.590998100000029</c:v>
                </c:pt>
                <c:pt idx="7">
                  <c:v>58.731611600000178</c:v>
                </c:pt>
                <c:pt idx="8">
                  <c:v>61.719013500000173</c:v>
                </c:pt>
                <c:pt idx="9">
                  <c:v>63.339483800000529</c:v>
                </c:pt>
                <c:pt idx="10">
                  <c:v>63.049297700000032</c:v>
                </c:pt>
                <c:pt idx="11">
                  <c:v>64.070605999999586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5A9-4E47-8145-31A70DEF9C31}"/>
            </c:ext>
          </c:extLst>
        </c:ser>
        <c:ser>
          <c:idx val="4"/>
          <c:order val="4"/>
          <c:tx>
            <c:strRef>
              <c:f>'5.3.5.5.3'!$T$232</c:f>
              <c:strCache>
                <c:ptCount val="1"/>
                <c:pt idx="0">
                  <c:v>SEAL</c:v>
                </c:pt>
              </c:strCache>
            </c:strRef>
          </c:tx>
          <c:dPt>
            <c:idx val="5"/>
            <c:marker>
              <c:symbol val="star"/>
              <c:size val="9"/>
            </c:marker>
            <c:bubble3D val="0"/>
            <c:spPr>
              <a:ln w="38100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9-4E47-8145-31A70DEF9C31}"/>
              </c:ext>
            </c:extLst>
          </c:dPt>
          <c:dPt>
            <c:idx val="7"/>
            <c:bubble3D val="0"/>
            <c:spPr>
              <a:ln w="63500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9-4E47-8145-31A70DEF9C31}"/>
              </c:ext>
            </c:extLst>
          </c:dPt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'5.3.5.5.3'!$U$232:$AF$232</c:f>
              <c:numCache>
                <c:formatCode>#\ ##0.0</c:formatCode>
                <c:ptCount val="12"/>
                <c:pt idx="0">
                  <c:v>60.901757299999993</c:v>
                </c:pt>
                <c:pt idx="1">
                  <c:v>56.981953399999938</c:v>
                </c:pt>
                <c:pt idx="2">
                  <c:v>59.179958400000139</c:v>
                </c:pt>
                <c:pt idx="3">
                  <c:v>57.905394499999829</c:v>
                </c:pt>
                <c:pt idx="4">
                  <c:v>53.827117600000108</c:v>
                </c:pt>
                <c:pt idx="5">
                  <c:v>49.619656099999766</c:v>
                </c:pt>
                <c:pt idx="6">
                  <c:v>56.154360600000082</c:v>
                </c:pt>
                <c:pt idx="7">
                  <c:v>57.991776900000133</c:v>
                </c:pt>
                <c:pt idx="8">
                  <c:v>56.533830600000002</c:v>
                </c:pt>
                <c:pt idx="9">
                  <c:v>59.633077100000051</c:v>
                </c:pt>
                <c:pt idx="10">
                  <c:v>58.164792900000023</c:v>
                </c:pt>
                <c:pt idx="11">
                  <c:v>60.663494999999941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5A9-4E47-8145-31A70DEF9C31}"/>
            </c:ext>
          </c:extLst>
        </c:ser>
        <c:ser>
          <c:idx val="5"/>
          <c:order val="5"/>
          <c:tx>
            <c:strRef>
              <c:f>'5.3.5.5.3'!$T$233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'5.3.5.5.3'!$U$233:$AF$233</c:f>
              <c:numCache>
                <c:formatCode>#\ ##0.0</c:formatCode>
                <c:ptCount val="12"/>
                <c:pt idx="0">
                  <c:v>57.131543589999971</c:v>
                </c:pt>
                <c:pt idx="1">
                  <c:v>56.649120220000057</c:v>
                </c:pt>
                <c:pt idx="2">
                  <c:v>52.857702349999968</c:v>
                </c:pt>
                <c:pt idx="3">
                  <c:v>54.182150900000053</c:v>
                </c:pt>
                <c:pt idx="4">
                  <c:v>51.955094040000041</c:v>
                </c:pt>
                <c:pt idx="5">
                  <c:v>49.786269109999992</c:v>
                </c:pt>
                <c:pt idx="6">
                  <c:v>48.86614027000001</c:v>
                </c:pt>
                <c:pt idx="7">
                  <c:v>48.871200720000083</c:v>
                </c:pt>
                <c:pt idx="8">
                  <c:v>49.698449560000164</c:v>
                </c:pt>
                <c:pt idx="9">
                  <c:v>52.672650410000074</c:v>
                </c:pt>
                <c:pt idx="10">
                  <c:v>57.204994360000072</c:v>
                </c:pt>
                <c:pt idx="11">
                  <c:v>54.962689249999904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5A9-4E47-8145-31A70DEF9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96736"/>
        <c:axId val="127798272"/>
      </c:lineChart>
      <c:catAx>
        <c:axId val="1277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79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79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4543775389072216E-2"/>
              <c:y val="0.443521017909745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796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14578364426438"/>
          <c:y val="0.90806674059056991"/>
          <c:w val="0.77558920072750237"/>
          <c:h val="7.4005294146197609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DE ENERGÍA ELÉCTRICA POR TENSIÓN</a:t>
            </a:r>
          </a:p>
        </c:rich>
      </c:tx>
      <c:layout>
        <c:manualLayout>
          <c:xMode val="edge"/>
          <c:yMode val="edge"/>
          <c:x val="0.1132776133479769"/>
          <c:y val="4.4091207349081368E-2"/>
        </c:manualLayout>
      </c:layout>
      <c:overlay val="0"/>
      <c:spPr>
        <a:solidFill>
          <a:srgbClr val="C4D79B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8"/>
      <c:hPercent val="100"/>
      <c:rotY val="28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44318206742263"/>
          <c:y val="0.24468174982680838"/>
          <c:w val="0.64419713552519031"/>
          <c:h val="0.641846194336610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'5.3.1'!$M$52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558583620161224E-2"/>
                  <c:y val="0.14438996505804871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8E3-463B-8959-B3DC9DA76AF9}"/>
                </c:ext>
              </c:extLst>
            </c:dLbl>
            <c:dLbl>
              <c:idx val="1"/>
              <c:layout>
                <c:manualLayout>
                  <c:x val="1.4339824288431013E-2"/>
                  <c:y val="5.389084799982824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8E3-463B-8959-B3DC9DA76AF9}"/>
                </c:ext>
              </c:extLst>
            </c:dLbl>
            <c:dLbl>
              <c:idx val="2"/>
              <c:layout>
                <c:manualLayout>
                  <c:x val="1.2943948565618556E-2"/>
                  <c:y val="0.11073592794765685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8E3-463B-8959-B3DC9DA76AF9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6545961002785516"/>
                  <c:y val="0.76950621088974847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8E3-463B-8959-B3DC9DA76A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'5.3.1'!$L$53:$L$56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'5.3.1'!$M$53:$M$56</c:f>
              <c:numCache>
                <c:formatCode>#\ ##0</c:formatCode>
                <c:ptCount val="4"/>
                <c:pt idx="0">
                  <c:v>16044.403238099983</c:v>
                </c:pt>
                <c:pt idx="1">
                  <c:v>1460.2973556000009</c:v>
                </c:pt>
                <c:pt idx="2">
                  <c:v>5353.0077299000068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8E3-463B-8959-B3DC9DA76AF9}"/>
            </c:ext>
          </c:extLst>
        </c:ser>
        <c:ser>
          <c:idx val="1"/>
          <c:order val="1"/>
          <c:tx>
            <c:strRef>
              <c:f>'5.3.1'!$N$52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92649456422404E-2"/>
                  <c:y val="-9.1320073272175405E-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0,1%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8E3-463B-8959-B3DC9DA76AF9}"/>
                </c:ext>
              </c:extLst>
            </c:dLbl>
            <c:dLbl>
              <c:idx val="1"/>
              <c:layout>
                <c:manualLayout>
                  <c:x val="0.12801338570587475"/>
                  <c:y val="-0.12604141506851521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30,2%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8E3-463B-8959-B3DC9DA76AF9}"/>
                </c:ext>
              </c:extLst>
            </c:dLbl>
            <c:dLbl>
              <c:idx val="2"/>
              <c:layout>
                <c:manualLayout>
                  <c:x val="-0.12028154472399839"/>
                  <c:y val="0.125043878717614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1,3%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8E3-463B-8959-B3DC9DA76AF9}"/>
                </c:ext>
              </c:extLst>
            </c:dLbl>
            <c:dLbl>
              <c:idx val="3"/>
              <c:layout>
                <c:manualLayout>
                  <c:x val="3.1194787892416257E-2"/>
                  <c:y val="-1.0845423463171399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68,4%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8E3-463B-8959-B3DC9DA76AF9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6824512534818938"/>
                  <c:y val="0.46099450421966498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36%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8E3-463B-8959-B3DC9DA76AF9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72701949860724235"/>
                  <c:y val="0.3794339380884935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59%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8E3-463B-8959-B3DC9DA76A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'5.3.1'!$L$53:$L$56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'5.3.1'!$N$53:$N$56</c:f>
              <c:numCache>
                <c:formatCode>#\ ##0</c:formatCode>
                <c:ptCount val="4"/>
                <c:pt idx="0">
                  <c:v>24.481736299999998</c:v>
                </c:pt>
                <c:pt idx="1">
                  <c:v>265.42373011000012</c:v>
                </c:pt>
                <c:pt idx="2">
                  <c:v>6300.7062831400444</c:v>
                </c:pt>
                <c:pt idx="3">
                  <c:v>14302.749294999827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8E3-463B-8959-B3DC9DA76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3025792"/>
        <c:axId val="93027328"/>
        <c:axId val="86779200"/>
      </c:bar3DChart>
      <c:catAx>
        <c:axId val="930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30273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27328"/>
        <c:scaling>
          <c:orientation val="minMax"/>
          <c:max val="1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5998026842389384E-2"/>
              <c:y val="0.507093996062992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3025792"/>
        <c:crosses val="autoZero"/>
        <c:crossBetween val="between"/>
        <c:majorUnit val="1500"/>
        <c:minorUnit val="400"/>
      </c:valAx>
      <c:serAx>
        <c:axId val="8677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3027328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FACTURACIÓN DE ENERGÍA ELÉCTRICA A CLIENTE FINAL POR TIPO DE MERCADO</a:t>
            </a:r>
          </a:p>
        </c:rich>
      </c:tx>
      <c:layout>
        <c:manualLayout>
          <c:xMode val="edge"/>
          <c:yMode val="edge"/>
          <c:x val="0.14960651702769517"/>
          <c:y val="4.1262175561388163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237947588157697"/>
          <c:y val="0.25865288920903812"/>
          <c:w val="0.65275609290453518"/>
          <c:h val="0.53111967774520619"/>
        </c:manualLayout>
      </c:layout>
      <c:bar3DChart>
        <c:barDir val="col"/>
        <c:grouping val="standard"/>
        <c:varyColors val="0"/>
        <c:ser>
          <c:idx val="0"/>
          <c:order val="0"/>
          <c:tx>
            <c:v>Regulado</c:v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71478111868141E-2"/>
                  <c:y val="-1.640709737781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64,7%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BBF-46F0-92C4-F964EF3CE36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'5.4.1'!$N$8:$O$8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'5.4.1'!$N$9:$O$9</c:f>
              <c:numCache>
                <c:formatCode>#\ ###\ ##0</c:formatCode>
                <c:ptCount val="2"/>
                <c:pt idx="0">
                  <c:v>2963478.2963127429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BF-46F0-92C4-F964EF3CE363}"/>
            </c:ext>
          </c:extLst>
        </c:ser>
        <c:ser>
          <c:idx val="1"/>
          <c:order val="1"/>
          <c:tx>
            <c:v>Libre</c:v>
          </c:tx>
          <c:spPr>
            <a:solidFill>
              <a:srgbClr val="99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7056695633253098E-2"/>
                  <c:y val="-1.72539473575266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4,7%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BBF-46F0-92C4-F964EF3CE363}"/>
                </c:ext>
              </c:extLst>
            </c:dLbl>
            <c:dLbl>
              <c:idx val="1"/>
              <c:layout>
                <c:manualLayout>
                  <c:x val="1.8287860949101328E-2"/>
                  <c:y val="-1.45466672993726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30,7%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BBF-46F0-92C4-F964EF3CE36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'5.4.1'!$N$8:$O$8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'5.4.1'!$N$10:$O$10</c:f>
              <c:numCache>
                <c:formatCode>#\ ###\ ##0</c:formatCode>
                <c:ptCount val="2"/>
                <c:pt idx="0">
                  <c:v>214148.21157357132</c:v>
                </c:pt>
                <c:pt idx="1">
                  <c:v>1404419.9004728275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BBF-46F0-92C4-F964EF3C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869312"/>
        <c:axId val="127870848"/>
        <c:axId val="127984960"/>
      </c:bar3DChart>
      <c:catAx>
        <c:axId val="1278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8708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27870848"/>
        <c:scaling>
          <c:orientation val="minMax"/>
          <c:max val="2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4.7215778525609611E-2"/>
              <c:y val="0.359805482648002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869312"/>
        <c:crosses val="autoZero"/>
        <c:crossBetween val="between"/>
      </c:valAx>
      <c:serAx>
        <c:axId val="1279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870848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8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FACTURACIÓN DE ENERGÍA ELÉCTRICA POR NIVEL DE TENSIÓN</a:t>
            </a:r>
          </a:p>
        </c:rich>
      </c:tx>
      <c:layout>
        <c:manualLayout>
          <c:xMode val="edge"/>
          <c:yMode val="edge"/>
          <c:x val="0.13851026223054183"/>
          <c:y val="5.1207643657228755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100"/>
      <c:rotY val="4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141025850029616"/>
          <c:y val="0.23216891989118743"/>
          <c:w val="0.87852114092784717"/>
          <c:h val="0.63188676828622281"/>
        </c:manualLayout>
      </c:layout>
      <c:bar3DChart>
        <c:barDir val="col"/>
        <c:grouping val="standard"/>
        <c:varyColors val="0"/>
        <c:ser>
          <c:idx val="0"/>
          <c:order val="0"/>
          <c:tx>
            <c:v>Generadoras</c:v>
          </c:tx>
          <c:spPr>
            <a:gradFill rotWithShape="0">
              <a:gsLst>
                <a:gs pos="0">
                  <a:srgbClr val="9999FF">
                    <a:gamma/>
                    <a:shade val="46275"/>
                    <a:invGamma/>
                  </a:srgbClr>
                </a:gs>
                <a:gs pos="50000">
                  <a:srgbClr val="9999FF"/>
                </a:gs>
                <a:gs pos="100000">
                  <a:srgbClr val="9999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658110917953438E-2"/>
                  <c:y val="-1.5550230134276695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20,2%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C980-43B8-B4E4-CF93DEF4A3DE}"/>
                </c:ext>
              </c:extLst>
            </c:dLbl>
            <c:dLbl>
              <c:idx val="1"/>
              <c:layout>
                <c:manualLayout>
                  <c:x val="2.121798411562191E-2"/>
                  <c:y val="5.1553121077256646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1,9%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980-43B8-B4E4-CF93DEF4A3DE}"/>
                </c:ext>
              </c:extLst>
            </c:dLbl>
            <c:dLbl>
              <c:idx val="2"/>
              <c:layout>
                <c:manualLayout>
                  <c:x val="2.0463783539527391E-2"/>
                  <c:y val="0.11318923573288504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8,5%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C980-43B8-B4E4-CF93DEF4A3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'5.4.1'!$M$60:$M$63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'5.4.1'!$N$60:$N$63</c:f>
              <c:numCache>
                <c:formatCode>#\ ###\ ##0</c:formatCode>
                <c:ptCount val="4"/>
                <c:pt idx="0">
                  <c:v>927447.70372889563</c:v>
                </c:pt>
                <c:pt idx="1">
                  <c:v>86109.415302025707</c:v>
                </c:pt>
                <c:pt idx="2">
                  <c:v>390862.78144191479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980-43B8-B4E4-CF93DEF4A3DE}"/>
            </c:ext>
          </c:extLst>
        </c:ser>
        <c:ser>
          <c:idx val="1"/>
          <c:order val="1"/>
          <c:tx>
            <c:v>Distribuidoras</c:v>
          </c:tx>
          <c:spPr>
            <a:gradFill rotWithShape="0">
              <a:gsLst>
                <a:gs pos="0">
                  <a:srgbClr val="993366">
                    <a:gamma/>
                    <a:shade val="46275"/>
                    <a:invGamma/>
                  </a:srgbClr>
                </a:gs>
                <a:gs pos="50000">
                  <a:srgbClr val="993366"/>
                </a:gs>
                <a:gs pos="100000">
                  <a:srgbClr val="99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4860270724328478E-2"/>
                  <c:y val="-1.84419010134494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0,03%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C980-43B8-B4E4-CF93DEF4A3DE}"/>
                </c:ext>
              </c:extLst>
            </c:dLbl>
            <c:dLbl>
              <c:idx val="1"/>
              <c:layout>
                <c:manualLayout>
                  <c:x val="3.1851223466262214E-2"/>
                  <c:y val="-2.70529304523541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0,4%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C980-43B8-B4E4-CF93DEF4A3DE}"/>
                </c:ext>
              </c:extLst>
            </c:dLbl>
            <c:dLbl>
              <c:idx val="2"/>
              <c:layout>
                <c:manualLayout>
                  <c:x val="1.5209033702566772E-2"/>
                  <c:y val="4.555472815175829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13,8%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C980-43B8-B4E4-CF93DEF4A3DE}"/>
                </c:ext>
              </c:extLst>
            </c:dLbl>
            <c:dLbl>
              <c:idx val="3"/>
              <c:layout>
                <c:manualLayout>
                  <c:x val="2.2762430239261024E-2"/>
                  <c:y val="5.013590198458364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55,1%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C980-43B8-B4E4-CF93DEF4A3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'5.4.1'!$M$60:$M$63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'5.4.1'!$O$60:$O$63</c:f>
              <c:numCache>
                <c:formatCode>#\ ###\ ##0</c:formatCode>
                <c:ptCount val="4"/>
                <c:pt idx="0">
                  <c:v>1415.2984645797333</c:v>
                </c:pt>
                <c:pt idx="1">
                  <c:v>17937.369550833439</c:v>
                </c:pt>
                <c:pt idx="2">
                  <c:v>634005.99126856634</c:v>
                </c:pt>
                <c:pt idx="3">
                  <c:v>2524267.8486026311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80-43B8-B4E4-CF93DEF4A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0443136"/>
        <c:axId val="130444672"/>
        <c:axId val="127986752"/>
      </c:bar3DChart>
      <c:catAx>
        <c:axId val="13044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04446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30444672"/>
        <c:scaling>
          <c:orientation val="minMax"/>
          <c:max val="14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900"/>
                  <a:t>miles  US $</a:t>
                </a:r>
              </a:p>
            </c:rich>
          </c:tx>
          <c:layout>
            <c:manualLayout>
              <c:xMode val="edge"/>
              <c:yMode val="edge"/>
              <c:x val="6.454888791075028E-2"/>
              <c:y val="0.421049735195314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0443136"/>
        <c:crosses val="autoZero"/>
        <c:crossBetween val="between"/>
      </c:valAx>
      <c:serAx>
        <c:axId val="1279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18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0444672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FACTURACIÓN DE ENERGÍA ELÉCTRICA POR SISTEMA</a:t>
            </a:r>
          </a:p>
        </c:rich>
      </c:tx>
      <c:layout>
        <c:manualLayout>
          <c:xMode val="edge"/>
          <c:yMode val="edge"/>
          <c:x val="0.17723036004299492"/>
          <c:y val="6.4408269537324245E-2"/>
        </c:manualLayout>
      </c:layout>
      <c:overlay val="0"/>
      <c:spPr>
        <a:solidFill>
          <a:srgbClr val="C4D79B"/>
        </a:solidFill>
        <a:ln w="3175">
          <a:noFill/>
          <a:prstDash val="solid"/>
        </a:ln>
        <a:effectLst>
          <a:outerShdw dist="35921" dir="2700000" algn="br">
            <a:schemeClr val="bg1"/>
          </a:outerShdw>
        </a:effectLst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6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337522981606866"/>
          <c:y val="0.28126004445543229"/>
          <c:w val="0.71870120903520407"/>
          <c:h val="0.4939893978693222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'5.4.1'!$N$34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25354291072294E-2"/>
                  <c:y val="-2.342709781856531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EC-4A6F-8498-1D19857AF25D}"/>
                </c:ext>
              </c:extLst>
            </c:dLbl>
            <c:dLbl>
              <c:idx val="1"/>
              <c:layout>
                <c:manualLayout>
                  <c:x val="-7.6588337684943428E-2"/>
                  <c:y val="-1.1940298507462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EC-4A6F-8498-1D19857AF2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('5.4.1'!$M$35,'5.4.1'!$M$36)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'5.4.1'!$N$35:$N$36</c:f>
              <c:numCache>
                <c:formatCode>#\ ###\ ##0</c:formatCode>
                <c:ptCount val="2"/>
                <c:pt idx="0">
                  <c:v>1404419.9004728275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EC-4A6F-8498-1D19857AF25D}"/>
            </c:ext>
          </c:extLst>
        </c:ser>
        <c:ser>
          <c:idx val="1"/>
          <c:order val="1"/>
          <c:tx>
            <c:strRef>
              <c:f>'5.4.1'!$O$34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511982556291356E-2"/>
                  <c:y val="3.40690227000182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C-4A6F-8498-1D19857AF25D}"/>
                </c:ext>
              </c:extLst>
            </c:dLbl>
            <c:dLbl>
              <c:idx val="1"/>
              <c:layout>
                <c:manualLayout>
                  <c:x val="8.3374644674857001E-2"/>
                  <c:y val="-7.11687739351390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C-4A6F-8498-1D19857AF2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('5.4.1'!$M$35,'5.4.1'!$M$36)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'5.4.1'!$O$35:$O$36</c:f>
              <c:numCache>
                <c:formatCode>#\ ###\ ##0</c:formatCode>
                <c:ptCount val="2"/>
                <c:pt idx="0">
                  <c:v>3116730.050487197</c:v>
                </c:pt>
                <c:pt idx="1">
                  <c:v>60896.457399217696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DEC-4A6F-8498-1D19857AF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719360"/>
        <c:axId val="134720896"/>
        <c:axId val="0"/>
      </c:bar3DChart>
      <c:catAx>
        <c:axId val="1347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472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72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3.9659990633950842E-2"/>
              <c:y val="0.4878054587438865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4719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7478768473442894"/>
          <c:y val="0.92073290019075482"/>
          <c:w val="0.51274806416832752"/>
          <c:h val="5.48780172970182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 horizontalDpi="204" verticalDpi="196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FACTURACIÓN TOTAL - POR TIPO DE EMPRESA Y MERCADO</a:t>
            </a:r>
          </a:p>
        </c:rich>
      </c:tx>
      <c:layout>
        <c:manualLayout>
          <c:xMode val="edge"/>
          <c:yMode val="edge"/>
          <c:x val="0.23455198869372099"/>
          <c:y val="3.4285844421291158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743119266055046"/>
          <c:y val="0.17142857142857143"/>
          <c:w val="0.8"/>
          <c:h val="0.65160412432176995"/>
        </c:manualLayout>
      </c:layout>
      <c:barChart>
        <c:barDir val="col"/>
        <c:grouping val="clustered"/>
        <c:varyColors val="0"/>
        <c:ser>
          <c:idx val="0"/>
          <c:order val="0"/>
          <c:tx>
            <c:v>REGULADO</c:v>
          </c:tx>
          <c:spPr>
            <a:gradFill rotWithShape="0">
              <a:gsLst>
                <a:gs pos="0">
                  <a:srgbClr val="9999FF">
                    <a:gamma/>
                    <a:shade val="46275"/>
                    <a:invGamma/>
                  </a:srgbClr>
                </a:gs>
                <a:gs pos="50000">
                  <a:srgbClr val="9999FF"/>
                </a:gs>
                <a:gs pos="100000">
                  <a:srgbClr val="9999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2725620835857056E-4"/>
                  <c:y val="-1.27945069773002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37-4F68-B5E2-297FAE22046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'5.4.2'!$Z$49:$AA$49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'5.4.2'!$Z$50:$AA$50</c:f>
              <c:numCache>
                <c:formatCode>#,##0</c:formatCode>
                <c:ptCount val="2"/>
                <c:pt idx="0">
                  <c:v>2963478.2963129091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37-4F68-B5E2-297FAE220465}"/>
            </c:ext>
          </c:extLst>
        </c:ser>
        <c:ser>
          <c:idx val="1"/>
          <c:order val="1"/>
          <c:tx>
            <c:v>LIBRE</c:v>
          </c:tx>
          <c:spPr>
            <a:gradFill rotWithShape="0">
              <a:gsLst>
                <a:gs pos="0">
                  <a:srgbClr val="993366">
                    <a:gamma/>
                    <a:shade val="46275"/>
                    <a:invGamma/>
                  </a:srgbClr>
                </a:gs>
                <a:gs pos="50000">
                  <a:srgbClr val="993366"/>
                </a:gs>
                <a:gs pos="100000">
                  <a:srgbClr val="99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2029407926219165E-3"/>
                  <c:y val="5.35973003374578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7-4F68-B5E2-297FAE220465}"/>
                </c:ext>
              </c:extLst>
            </c:dLbl>
            <c:dLbl>
              <c:idx val="1"/>
              <c:layout>
                <c:manualLayout>
                  <c:x val="3.9276650051771377E-3"/>
                  <c:y val="5.4695163104612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7-4F68-B5E2-297FAE22046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'5.4.2'!$Z$49:$AA$49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'5.4.2'!$Z$51:$AA$51</c:f>
              <c:numCache>
                <c:formatCode>#,##0</c:formatCode>
                <c:ptCount val="2"/>
                <c:pt idx="0">
                  <c:v>214148.21157357129</c:v>
                </c:pt>
                <c:pt idx="1">
                  <c:v>1404419.9004728319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37-4F68-B5E2-297FAE220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40000"/>
        <c:axId val="149441536"/>
      </c:barChart>
      <c:catAx>
        <c:axId val="1494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441536"/>
        <c:scaling>
          <c:orientation val="minMax"/>
          <c:max val="3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2.9357884110640015E-2"/>
              <c:y val="0.402857191657984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440000"/>
        <c:crosses val="autoZero"/>
        <c:crossBetween val="between"/>
        <c:majorUnit val="300000"/>
        <c:minorUnit val="10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21998788612961"/>
          <c:y val="0.91714280834201589"/>
          <c:w val="0.22018332323844136"/>
          <c:h val="6.28573055266139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FACTURACIÓN TOTAL DE ENERGÍA AL MERCADO LIBRE - POR NIVEL DE TENSIÓN</a:t>
            </a:r>
          </a:p>
        </c:rich>
      </c:tx>
      <c:layout>
        <c:manualLayout>
          <c:xMode val="edge"/>
          <c:yMode val="edge"/>
          <c:x val="0.12161251344425117"/>
          <c:y val="3.875048799678072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81255947559675"/>
          <c:y val="0.39940179102326168"/>
          <c:w val="0.60991072574612815"/>
          <c:h val="0.4332621008186334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255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DF6-45EA-9871-D9298D5DE8B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F6-45EA-9871-D9298D5DE8B2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DF6-45EA-9871-D9298D5DE8B2}"/>
              </c:ext>
            </c:extLst>
          </c:dPt>
          <c:dLbls>
            <c:dLbl>
              <c:idx val="0"/>
              <c:layout>
                <c:manualLayout>
                  <c:x val="3.3898305084745763E-2"/>
                  <c:y val="3.203203203203203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6-45EA-9871-D9298D5DE8B2}"/>
                </c:ext>
              </c:extLst>
            </c:dLbl>
            <c:dLbl>
              <c:idx val="1"/>
              <c:layout>
                <c:manualLayout>
                  <c:x val="-3.6123806615235489E-2"/>
                  <c:y val="-0.1881881881881881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6-45EA-9871-D9298D5DE8B2}"/>
                </c:ext>
              </c:extLst>
            </c:dLbl>
            <c:dLbl>
              <c:idx val="2"/>
              <c:layout>
                <c:manualLayout>
                  <c:x val="3.1306803344354338E-2"/>
                  <c:y val="-8.808808808808808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6-45EA-9871-D9298D5DE8B2}"/>
                </c:ext>
              </c:extLst>
            </c:dLbl>
            <c:dLbl>
              <c:idx val="3"/>
              <c:layout>
                <c:manualLayout>
                  <c:x val="2.4858757062146894E-2"/>
                  <c:y val="0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6-45EA-9871-D9298D5DE8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'5.4.2'!$Y$77:$Y$79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'5.4.2'!$Z$77:$Z$79</c:f>
              <c:numCache>
                <c:formatCode>#,##0.00</c:formatCode>
                <c:ptCount val="3"/>
                <c:pt idx="0">
                  <c:v>928743.91088250198</c:v>
                </c:pt>
                <c:pt idx="1">
                  <c:v>103476.68620145039</c:v>
                </c:pt>
                <c:pt idx="2">
                  <c:v>586294.3385708672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DF6-45EA-9871-D9298D5DE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FACTURACIÓN TOTAL DE ENERGÍA AL MERCADO REGULADO - POR NIVEL DE TENSIÓN</a:t>
            </a:r>
          </a:p>
        </c:rich>
      </c:tx>
      <c:layout>
        <c:manualLayout>
          <c:xMode val="edge"/>
          <c:yMode val="edge"/>
          <c:x val="0.10877989209682123"/>
          <c:y val="4.7183552856808232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213282730739276"/>
          <c:y val="0.41341467451703673"/>
          <c:w val="0.57461454643826582"/>
          <c:h val="0.39940057068954898"/>
        </c:manualLayout>
      </c:layout>
      <c:pie3DChart>
        <c:varyColors val="1"/>
        <c:ser>
          <c:idx val="0"/>
          <c:order val="0"/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381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3A-4D60-BD66-87BBD01C3BB7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3A-4D60-BD66-87BBD01C3BB7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3A-4D60-BD66-87BBD01C3BB7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4E3A-4D60-BD66-87BBD01C3BB7}"/>
              </c:ext>
            </c:extLst>
          </c:dPt>
          <c:dLbls>
            <c:dLbl>
              <c:idx val="0"/>
              <c:layout>
                <c:manualLayout>
                  <c:x val="-7.4611093853405544E-2"/>
                  <c:y val="-6.2227581912621281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A-4D60-BD66-87BBD01C3BB7}"/>
                </c:ext>
              </c:extLst>
            </c:dLbl>
            <c:dLbl>
              <c:idx val="1"/>
              <c:layout>
                <c:manualLayout>
                  <c:x val="6.0378619053407349E-2"/>
                  <c:y val="-4.3431778234927838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="1"/>
                      <a:t>AT
0.02%</a:t>
                    </a:r>
                    <a:endParaRPr lang="en-US"/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E3A-4D60-BD66-87BBD01C3BB7}"/>
                </c:ext>
              </c:extLst>
            </c:dLbl>
            <c:dLbl>
              <c:idx val="2"/>
              <c:layout>
                <c:manualLayout>
                  <c:x val="8.1296218761677086E-2"/>
                  <c:y val="1.22740062897543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A-4D60-BD66-87BBD01C3BB7}"/>
                </c:ext>
              </c:extLst>
            </c:dLbl>
            <c:dLbl>
              <c:idx val="3"/>
              <c:layout>
                <c:manualLayout>
                  <c:x val="-7.7425224892874372E-2"/>
                  <c:y val="5.3175357347206999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A-4D60-BD66-87BBD01C3B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'5.4.2'!$Y$83:$Y$86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'5.4.2'!$Z$83:$Z$86</c:f>
              <c:numCache>
                <c:formatCode>#,##0.00</c:formatCode>
                <c:ptCount val="4"/>
                <c:pt idx="0">
                  <c:v>119.09131097119791</c:v>
                </c:pt>
                <c:pt idx="1">
                  <c:v>570.09865140874786</c:v>
                </c:pt>
                <c:pt idx="2">
                  <c:v>438574.4341395949</c:v>
                </c:pt>
                <c:pt idx="3">
                  <c:v>2524214.6722109346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3A-4D60-BD66-87BBD01C3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FACTURACIÓN DE ENERGÍA A CLIENTE FINAL</a:t>
            </a:r>
            <a:r>
              <a:rPr lang="es-PE" baseline="0">
                <a:solidFill>
                  <a:sysClr val="windowText" lastClr="000000"/>
                </a:solidFill>
              </a:rPr>
              <a:t> </a:t>
            </a:r>
            <a:r>
              <a:rPr lang="es-PE">
                <a:solidFill>
                  <a:sysClr val="windowText" lastClr="000000"/>
                </a:solidFill>
              </a:rPr>
              <a:t>- POR SECTOR ECONÓMICO</a:t>
            </a:r>
          </a:p>
        </c:rich>
      </c:tx>
      <c:layout>
        <c:manualLayout>
          <c:xMode val="edge"/>
          <c:yMode val="edge"/>
          <c:x val="0.11358021295373012"/>
          <c:y val="2.574188302028997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93249911134498"/>
          <c:y val="0.38792146645987519"/>
          <c:w val="0.57927774929881926"/>
          <c:h val="0.3904404370213029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89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06-4EC3-807A-25BFECA68C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06-4EC3-807A-25BFECA68C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06-4EC3-807A-25BFECA68CED}"/>
              </c:ext>
            </c:extLst>
          </c:dPt>
          <c:dPt>
            <c:idx val="3"/>
            <c:bubble3D val="0"/>
            <c:spPr>
              <a:solidFill>
                <a:srgbClr val="339933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06-4EC3-807A-25BFECA68CED}"/>
              </c:ext>
            </c:extLst>
          </c:dPt>
          <c:dLbls>
            <c:dLbl>
              <c:idx val="0"/>
              <c:layout>
                <c:manualLayout>
                  <c:x val="-1.5072984298015379E-2"/>
                  <c:y val="-7.961565901519168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06-4EC3-807A-25BFECA68CED}"/>
                </c:ext>
              </c:extLst>
            </c:dLbl>
            <c:dLbl>
              <c:idx val="1"/>
              <c:layout>
                <c:manualLayout>
                  <c:x val="-4.5353870239904226E-3"/>
                  <c:y val="3.851709309403656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06-4EC3-807A-25BFECA68CED}"/>
                </c:ext>
              </c:extLst>
            </c:dLbl>
            <c:dLbl>
              <c:idx val="2"/>
              <c:layout>
                <c:manualLayout>
                  <c:x val="1.4786035517490139E-2"/>
                  <c:y val="-9.53731157670129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06-4EC3-807A-25BFECA68CED}"/>
                </c:ext>
              </c:extLst>
            </c:dLbl>
            <c:dLbl>
              <c:idx val="3"/>
              <c:layout>
                <c:manualLayout>
                  <c:x val="8.3457045939433011E-2"/>
                  <c:y val="-4.2829933041412215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06-4EC3-807A-25BFECA68C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'5.4.3'!$C$53:$F$53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Alumbrado. Público</c:v>
                </c:pt>
              </c:strCache>
            </c:strRef>
          </c:cat>
          <c:val>
            <c:numRef>
              <c:f>'5.4.3'!$C$54:$F$54</c:f>
              <c:numCache>
                <c:formatCode>#\ ###\ ##0</c:formatCode>
                <c:ptCount val="4"/>
                <c:pt idx="0">
                  <c:v>1694734.0585575684</c:v>
                </c:pt>
                <c:pt idx="1">
                  <c:v>913791.57928267948</c:v>
                </c:pt>
                <c:pt idx="2">
                  <c:v>1783084.6724198409</c:v>
                </c:pt>
                <c:pt idx="3">
                  <c:v>190436.09809923172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06-4EC3-807A-25BFECA6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 sz="1000">
                <a:solidFill>
                  <a:sysClr val="windowText" lastClr="000000"/>
                </a:solidFill>
              </a:rPr>
              <a:t>PRECIO MEDIO POR TIPO DE EMPRESA Y MERCADO</a:t>
            </a:r>
          </a:p>
        </c:rich>
      </c:tx>
      <c:layout>
        <c:manualLayout>
          <c:xMode val="edge"/>
          <c:yMode val="edge"/>
          <c:x val="0.16885993796230017"/>
          <c:y val="3.1840597390114966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/>
        </a:sp3d>
      </c:spPr>
    </c:title>
    <c:autoTitleDeleted val="0"/>
    <c:view3D>
      <c:rotX val="15"/>
      <c:hPercent val="6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0601101174536575E-2"/>
          <c:y val="0.16484812205491858"/>
          <c:w val="0.93185707436047682"/>
          <c:h val="0.608280369336303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835887881746914E-2"/>
                  <c:y val="-2.6781737672362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C-4308-81CC-1B0A89753F22}"/>
                </c:ext>
              </c:extLst>
            </c:dLbl>
            <c:dLbl>
              <c:idx val="1"/>
              <c:layout>
                <c:manualLayout>
                  <c:x val="2.2041603281405635E-2"/>
                  <c:y val="-2.3216463613606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C-4308-81CC-1B0A89753F22}"/>
                </c:ext>
              </c:extLst>
            </c:dLbl>
            <c:dLbl>
              <c:idx val="2"/>
              <c:layout>
                <c:manualLayout>
                  <c:x val="1.7799871998120029E-2"/>
                  <c:y val="-1.949137460909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C-4308-81CC-1B0A89753F2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'5.5.1. '!$Q$27:$S$28</c:f>
              <c:multiLvlStrCache>
                <c:ptCount val="3"/>
                <c:lvl>
                  <c:pt idx="0">
                    <c:v>Generadora</c:v>
                  </c:pt>
                  <c:pt idx="1">
                    <c:v>Distribuidora</c:v>
                  </c:pt>
                  <c:pt idx="2">
                    <c:v>Distribuidora</c:v>
                  </c:pt>
                </c:lvl>
                <c:lvl>
                  <c:pt idx="0">
                    <c:v>Mercado Libre</c:v>
                  </c:pt>
                  <c:pt idx="2">
                    <c:v>Mercado Regulado</c:v>
                  </c:pt>
                </c:lvl>
              </c:multiLvlStrCache>
            </c:multiLvlStrRef>
          </c:cat>
          <c:val>
            <c:numRef>
              <c:f>'5.5.1. '!$Q$29:$S$29</c:f>
              <c:numCache>
                <c:formatCode>#,##0.00</c:formatCode>
                <c:ptCount val="3"/>
                <c:pt idx="0">
                  <c:v>6.1441850626066676</c:v>
                </c:pt>
                <c:pt idx="1">
                  <c:v>7.1393918028486869</c:v>
                </c:pt>
                <c:pt idx="2">
                  <c:v>16.561452481763059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DC-4308-81CC-1B0A89753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463424"/>
        <c:axId val="127464960"/>
        <c:axId val="0"/>
      </c:bar3DChart>
      <c:catAx>
        <c:axId val="12746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46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464960"/>
        <c:scaling>
          <c:orientation val="minMax"/>
          <c:max val="11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/>
                  <a:t>Cent. US $/Kwh</a:t>
                </a:r>
              </a:p>
            </c:rich>
          </c:tx>
          <c:layout>
            <c:manualLayout>
              <c:xMode val="edge"/>
              <c:yMode val="edge"/>
              <c:x val="2.2186051064169168E-2"/>
              <c:y val="0.384745323169265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46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MT2</a:t>
            </a:r>
          </a:p>
        </c:rich>
      </c:tx>
      <c:layout>
        <c:manualLayout>
          <c:xMode val="edge"/>
          <c:yMode val="edge"/>
          <c:x val="0.40433854350295761"/>
          <c:y val="5.8823176994180083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7873516377558539E-2"/>
          <c:y val="0.15491297655641309"/>
          <c:w val="0.89446336759916201"/>
          <c:h val="0.657639460181638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62000">
                  <a:srgbClr val="33CC33">
                    <a:lumMod val="85000"/>
                    <a:lumOff val="15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w="82550" h="44450"/>
              <a:bevelB w="31750"/>
            </a:sp3d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'!$AB$31:$AB$37</c:f>
              <c:strCache>
                <c:ptCount val="7"/>
                <c:pt idx="0">
                  <c:v>ELSE</c:v>
                </c:pt>
                <c:pt idx="1">
                  <c:v>ETOSA</c:v>
                </c:pt>
                <c:pt idx="2">
                  <c:v>EDELSA</c:v>
                </c:pt>
                <c:pt idx="3">
                  <c:v>EMSEUSA</c:v>
                </c:pt>
                <c:pt idx="4">
                  <c:v>UCAYALI</c:v>
                </c:pt>
                <c:pt idx="5">
                  <c:v>ELOR</c:v>
                </c:pt>
                <c:pt idx="6">
                  <c:v>ELC</c:v>
                </c:pt>
              </c:strCache>
            </c:strRef>
          </c:cat>
          <c:val>
            <c:numRef>
              <c:f>'5.5.2 '!$AC$31:$AC$37</c:f>
              <c:numCache>
                <c:formatCode>#\ ##0.00</c:formatCode>
                <c:ptCount val="7"/>
                <c:pt idx="0">
                  <c:v>17.508735714683631</c:v>
                </c:pt>
                <c:pt idx="1">
                  <c:v>17.220031672526162</c:v>
                </c:pt>
                <c:pt idx="2">
                  <c:v>16.864040057766864</c:v>
                </c:pt>
                <c:pt idx="3">
                  <c:v>14.589021068859669</c:v>
                </c:pt>
                <c:pt idx="4">
                  <c:v>14.211838283503866</c:v>
                </c:pt>
                <c:pt idx="5">
                  <c:v>13.469371316169131</c:v>
                </c:pt>
                <c:pt idx="6">
                  <c:v>12.937603379045708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FF-401E-B9AF-4CB4375A2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516032"/>
        <c:axId val="127517824"/>
      </c:barChart>
      <c:catAx>
        <c:axId val="1275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517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7517824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1.1682532220785835E-2"/>
              <c:y val="0.2864715280155198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516032"/>
        <c:crosses val="autoZero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MT3</a:t>
            </a:r>
          </a:p>
        </c:rich>
      </c:tx>
      <c:layout>
        <c:manualLayout>
          <c:xMode val="edge"/>
          <c:yMode val="edge"/>
          <c:x val="0.40147664647900128"/>
          <c:y val="6.6721044484824008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5832951679038608E-2"/>
          <c:y val="0.17092174918813113"/>
          <c:w val="0.89061240866754543"/>
          <c:h val="0.6956977623559766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>
                    <a:lumMod val="95000"/>
                    <a:lumOff val="5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h="63500"/>
            </a:sp3d>
          </c:spPr>
          <c:invertIfNegative val="0"/>
          <c:dLbls>
            <c:dLbl>
              <c:idx val="3"/>
              <c:layout>
                <c:manualLayout>
                  <c:x val="7.1421954530285953E-17"/>
                  <c:y val="1.12994350282485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3D-47E3-BEFD-B4FBA654610C}"/>
                </c:ext>
              </c:extLst>
            </c:dLbl>
            <c:dLbl>
              <c:idx val="4"/>
              <c:layout>
                <c:manualLayout>
                  <c:x val="0"/>
                  <c:y val="5.6497175141242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3D-47E3-BEFD-B4FBA654610C}"/>
                </c:ext>
              </c:extLst>
            </c:dLbl>
            <c:dLbl>
              <c:idx val="5"/>
              <c:layout>
                <c:manualLayout>
                  <c:x val="-1.9478939891672553E-3"/>
                  <c:y val="-1.12994350282485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3D-47E3-BEFD-B4FBA654610C}"/>
                </c:ext>
              </c:extLst>
            </c:dLbl>
            <c:dLbl>
              <c:idx val="6"/>
              <c:layout>
                <c:manualLayout>
                  <c:x val="0"/>
                  <c:y val="-1.69491525423728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3D-47E3-BEFD-B4FBA654610C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'!$AB$41:$AB$47</c:f>
              <c:strCache>
                <c:ptCount val="7"/>
                <c:pt idx="0">
                  <c:v>ETOSA</c:v>
                </c:pt>
                <c:pt idx="1">
                  <c:v>ELPUNO</c:v>
                </c:pt>
                <c:pt idx="2">
                  <c:v>ELSE</c:v>
                </c:pt>
                <c:pt idx="3">
                  <c:v>EMSEU</c:v>
                </c:pt>
                <c:pt idx="4">
                  <c:v>CHAVIMOCHIC</c:v>
                </c:pt>
                <c:pt idx="5">
                  <c:v>UCAYALI</c:v>
                </c:pt>
                <c:pt idx="6">
                  <c:v>SERSA</c:v>
                </c:pt>
              </c:strCache>
            </c:strRef>
          </c:cat>
          <c:val>
            <c:numRef>
              <c:f>'5.5.2 '!$AC$41:$AC$47</c:f>
              <c:numCache>
                <c:formatCode>#\ ##0.00</c:formatCode>
                <c:ptCount val="7"/>
                <c:pt idx="0">
                  <c:v>25.425877944359787</c:v>
                </c:pt>
                <c:pt idx="1">
                  <c:v>15.890893665528353</c:v>
                </c:pt>
                <c:pt idx="2">
                  <c:v>14.365639662176719</c:v>
                </c:pt>
                <c:pt idx="3">
                  <c:v>13.360929579944619</c:v>
                </c:pt>
                <c:pt idx="4">
                  <c:v>13.286537848101887</c:v>
                </c:pt>
                <c:pt idx="5">
                  <c:v>13.088226940473678</c:v>
                </c:pt>
                <c:pt idx="6">
                  <c:v>12.760841487361215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3D-47E3-BEFD-B4FBA6546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892480"/>
        <c:axId val="143894016"/>
      </c:barChart>
      <c:catAx>
        <c:axId val="1438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89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894016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2.238049205024608E-2"/>
              <c:y val="0.360997106130964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892480"/>
        <c:crosses val="autoZero"/>
        <c:crossBetween val="between"/>
        <c:majorUnit val="2"/>
        <c:min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DE ENERGÍA ELÉCTRICA POR SISTEMA</a:t>
            </a:r>
          </a:p>
        </c:rich>
      </c:tx>
      <c:layout>
        <c:manualLayout>
          <c:xMode val="edge"/>
          <c:yMode val="edge"/>
          <c:x val="0.20953359703276525"/>
          <c:y val="7.0558591940713289E-2"/>
        </c:manualLayout>
      </c:layout>
      <c:overlay val="0"/>
      <c:spPr>
        <a:solidFill>
          <a:srgbClr val="C4D79B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8086355402757753"/>
          <c:y val="0.23664166239575082"/>
          <c:w val="0.80532426404445911"/>
          <c:h val="0.5610697479383124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'5.3.1'!$L$31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2.1909233176838811E-2"/>
                  <c:y val="-7.1894594304112904E-1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21-47BE-9516-189CA7424EA5}"/>
                </c:ext>
              </c:extLst>
            </c:dLbl>
            <c:dLbl>
              <c:idx val="1"/>
              <c:layout>
                <c:manualLayout>
                  <c:x val="-6.8857589984350542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21-47BE-9516-189CA7424E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'5.3.1'!$M$30:$N$30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'5.3.1'!$M$31:$N$31</c:f>
              <c:numCache>
                <c:formatCode>#\ ##0</c:formatCode>
                <c:ptCount val="2"/>
                <c:pt idx="0">
                  <c:v>22857.708323600058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21-47BE-9516-189CA7424EA5}"/>
            </c:ext>
          </c:extLst>
        </c:ser>
        <c:ser>
          <c:idx val="1"/>
          <c:order val="1"/>
          <c:tx>
            <c:strRef>
              <c:f>'5.3.1'!$L$32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6666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12989045383411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1-47BE-9516-189CA7424EA5}"/>
                </c:ext>
              </c:extLst>
            </c:dLbl>
            <c:dLbl>
              <c:idx val="1"/>
              <c:layout>
                <c:manualLayout>
                  <c:x val="3.4428794992175271E-2"/>
                  <c:y val="-2.3529411764705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21-47BE-9516-189CA7424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'5.3.1'!$M$30:$N$30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'5.3.1'!$M$32:$N$32</c:f>
              <c:numCache>
                <c:formatCode>#\ ##0</c:formatCode>
                <c:ptCount val="2"/>
                <c:pt idx="0">
                  <c:v>20517.17261157971</c:v>
                </c:pt>
                <c:pt idx="1">
                  <c:v>376.18843297000211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D21-47BE-9516-189CA742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3689728"/>
        <c:axId val="93691264"/>
        <c:axId val="0"/>
      </c:bar3DChart>
      <c:catAx>
        <c:axId val="9368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369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69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0399615541015119E-2"/>
              <c:y val="0.511451289177088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3689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979754291276969"/>
          <c:y val="0.8558036127836961"/>
          <c:w val="0.56629822680615627"/>
          <c:h val="9.05666203489269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 -TARIFA MT4</a:t>
            </a:r>
          </a:p>
        </c:rich>
      </c:tx>
      <c:layout>
        <c:manualLayout>
          <c:xMode val="edge"/>
          <c:yMode val="edge"/>
          <c:x val="0.40349136930735463"/>
          <c:y val="5.7543886150921778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9.3500836808047216E-2"/>
          <c:y val="0.1575621646020362"/>
          <c:w val="0.89405186515391"/>
          <c:h val="0.6752872260394201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>
                    <a:lumMod val="91000"/>
                    <a:lumOff val="9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'!$AB$52:$AB$57</c:f>
              <c:strCache>
                <c:ptCount val="6"/>
                <c:pt idx="0">
                  <c:v>ELPUNO</c:v>
                </c:pt>
                <c:pt idx="1">
                  <c:v>EMSEU</c:v>
                </c:pt>
                <c:pt idx="2">
                  <c:v>EMSEMSA</c:v>
                </c:pt>
                <c:pt idx="3">
                  <c:v>ETOSA</c:v>
                </c:pt>
                <c:pt idx="4">
                  <c:v>SERSA</c:v>
                </c:pt>
                <c:pt idx="5">
                  <c:v>UCAYALI</c:v>
                </c:pt>
              </c:strCache>
            </c:strRef>
          </c:cat>
          <c:val>
            <c:numRef>
              <c:f>'5.5.2 '!$AC$52:$AC$57</c:f>
              <c:numCache>
                <c:formatCode>#\ ##0.00</c:formatCode>
                <c:ptCount val="6"/>
                <c:pt idx="0">
                  <c:v>18.10303728066993</c:v>
                </c:pt>
                <c:pt idx="1">
                  <c:v>18.075929663590522</c:v>
                </c:pt>
                <c:pt idx="2">
                  <c:v>17.652496459676261</c:v>
                </c:pt>
                <c:pt idx="3">
                  <c:v>17.523062432284405</c:v>
                </c:pt>
                <c:pt idx="4">
                  <c:v>16.798857897310725</c:v>
                </c:pt>
                <c:pt idx="5">
                  <c:v>15.994351580627775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58-4E24-A2ED-80BD14DFC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943936"/>
        <c:axId val="143945728"/>
      </c:barChart>
      <c:catAx>
        <c:axId val="1439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94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945728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US$/ kW.h</a:t>
                </a:r>
              </a:p>
            </c:rich>
          </c:tx>
          <c:layout>
            <c:manualLayout>
              <c:xMode val="edge"/>
              <c:yMode val="edge"/>
              <c:x val="1.1687928797194248E-2"/>
              <c:y val="0.317708667711500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943936"/>
        <c:crosses val="autoZero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AT2</a:t>
            </a:r>
          </a:p>
        </c:rich>
      </c:tx>
      <c:layout>
        <c:manualLayout>
          <c:xMode val="edge"/>
          <c:yMode val="edge"/>
          <c:x val="0.41243246054097255"/>
          <c:y val="6.2089034987131468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5671129982379737E-2"/>
          <c:y val="0.17035197351923367"/>
          <c:w val="0.89707717722693125"/>
          <c:h val="0.6873291539194543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/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w="63500"/>
            </a:sp3d>
          </c:spPr>
          <c:invertIfNegative val="0"/>
          <c:dLbls>
            <c:dLbl>
              <c:idx val="4"/>
              <c:layout>
                <c:manualLayout>
                  <c:x val="4.6022090542667841E-3"/>
                  <c:y val="5.7360942790991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B-4006-8669-7271853EC849}"/>
                </c:ext>
              </c:extLst>
            </c:dLbl>
            <c:dLbl>
              <c:idx val="5"/>
              <c:layout>
                <c:manualLayout>
                  <c:x val="5.5006919246575366E-3"/>
                  <c:y val="1.12735920168253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B-4006-8669-7271853EC849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'!$AB$62:$AB$65</c:f>
              <c:strCache>
                <c:ptCount val="4"/>
                <c:pt idx="0">
                  <c:v>ELC</c:v>
                </c:pt>
                <c:pt idx="1">
                  <c:v>SEAL</c:v>
                </c:pt>
                <c:pt idx="2">
                  <c:v>ENOSA</c:v>
                </c:pt>
                <c:pt idx="3">
                  <c:v>ELNM</c:v>
                </c:pt>
              </c:strCache>
            </c:strRef>
          </c:cat>
          <c:val>
            <c:numRef>
              <c:f>'5.5.2 '!$AC$62:$AC$65</c:f>
              <c:numCache>
                <c:formatCode>#\ ##0.00</c:formatCode>
                <c:ptCount val="4"/>
                <c:pt idx="0">
                  <c:v>13.974243830844987</c:v>
                </c:pt>
                <c:pt idx="1">
                  <c:v>11.547701104502206</c:v>
                </c:pt>
                <c:pt idx="2">
                  <c:v>10.399819471187696</c:v>
                </c:pt>
                <c:pt idx="3">
                  <c:v>9.7828075664373593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C4B-4006-8669-7271853E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149296640"/>
        <c:axId val="149298176"/>
      </c:barChart>
      <c:catAx>
        <c:axId val="1492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2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29817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US$/ kW.h</a:t>
                </a:r>
              </a:p>
            </c:rich>
          </c:tx>
          <c:layout>
            <c:manualLayout>
              <c:xMode val="edge"/>
              <c:yMode val="edge"/>
              <c:x val="1.6241765399762985E-2"/>
              <c:y val="0.340648778126035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296640"/>
        <c:crosses val="autoZero"/>
        <c:crossBetween val="between"/>
        <c:majorUnit val="4"/>
        <c:min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 -TARIFA BT3</a:t>
            </a:r>
          </a:p>
        </c:rich>
      </c:tx>
      <c:layout>
        <c:manualLayout>
          <c:xMode val="edge"/>
          <c:yMode val="edge"/>
          <c:x val="0.32279914286076561"/>
          <c:y val="3.8062148706231862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2641083521444696"/>
          <c:y val="0.1522493921817423"/>
          <c:w val="0.81941309255079009"/>
          <c:h val="0.7024233321112202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0"/>
              <a:tileRect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'!$U$10:$U$15</c:f>
              <c:strCache>
                <c:ptCount val="6"/>
                <c:pt idx="0">
                  <c:v>ETOSA</c:v>
                </c:pt>
                <c:pt idx="1">
                  <c:v>EMSEMSA</c:v>
                </c:pt>
                <c:pt idx="2">
                  <c:v>CHAVIMOCHIC</c:v>
                </c:pt>
                <c:pt idx="3">
                  <c:v>EMSEUSAC</c:v>
                </c:pt>
                <c:pt idx="4">
                  <c:v>ELC</c:v>
                </c:pt>
                <c:pt idx="5">
                  <c:v>ENOSA</c:v>
                </c:pt>
              </c:strCache>
            </c:strRef>
          </c:cat>
          <c:val>
            <c:numRef>
              <c:f>'5.5.2 Graf. '!$V$10:$V$15</c:f>
              <c:numCache>
                <c:formatCode>0.00</c:formatCode>
                <c:ptCount val="6"/>
                <c:pt idx="0">
                  <c:v>38.600835563959578</c:v>
                </c:pt>
                <c:pt idx="1">
                  <c:v>27.8631491320902</c:v>
                </c:pt>
                <c:pt idx="2">
                  <c:v>27.629099786892471</c:v>
                </c:pt>
                <c:pt idx="3">
                  <c:v>20.574813169760727</c:v>
                </c:pt>
                <c:pt idx="4">
                  <c:v>20.150450857427096</c:v>
                </c:pt>
                <c:pt idx="5">
                  <c:v>19.764612635929694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13-4288-A8D8-F9ED9AB57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385984"/>
        <c:axId val="149387520"/>
      </c:barChart>
      <c:catAx>
        <c:axId val="1493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3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387520"/>
        <c:scaling>
          <c:orientation val="minMax"/>
          <c:max val="52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 US$ / kW.h</a:t>
                </a:r>
              </a:p>
            </c:rich>
          </c:tx>
          <c:layout>
            <c:manualLayout>
              <c:xMode val="edge"/>
              <c:yMode val="edge"/>
              <c:x val="2.0316059526375631E-2"/>
              <c:y val="0.366782857178823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38598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 -TARIFA BT4</a:t>
            </a:r>
          </a:p>
        </c:rich>
      </c:tx>
      <c:layout>
        <c:manualLayout>
          <c:xMode val="edge"/>
          <c:yMode val="edge"/>
          <c:x val="0.34482776101585433"/>
          <c:y val="5.1546542293724074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3577586206896552"/>
          <c:y val="0.16838544480725409"/>
          <c:w val="0.77586206896551724"/>
          <c:h val="0.6357409650886124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'!$X$10:$X$15</c:f>
              <c:strCache>
                <c:ptCount val="6"/>
                <c:pt idx="0">
                  <c:v>ETOSA</c:v>
                </c:pt>
                <c:pt idx="1">
                  <c:v>ELOR</c:v>
                </c:pt>
                <c:pt idx="2">
                  <c:v>PANGOA</c:v>
                </c:pt>
                <c:pt idx="3">
                  <c:v>ELPU</c:v>
                </c:pt>
                <c:pt idx="4">
                  <c:v>ELSE</c:v>
                </c:pt>
                <c:pt idx="5">
                  <c:v>ELC</c:v>
                </c:pt>
              </c:strCache>
            </c:strRef>
          </c:cat>
          <c:val>
            <c:numRef>
              <c:f>'5.5.2 Graf. '!$Y$10:$Y$15</c:f>
              <c:numCache>
                <c:formatCode>0.00</c:formatCode>
                <c:ptCount val="6"/>
                <c:pt idx="0">
                  <c:v>33.740699292601121</c:v>
                </c:pt>
                <c:pt idx="1">
                  <c:v>28.726111001327382</c:v>
                </c:pt>
                <c:pt idx="2">
                  <c:v>24.494695163168309</c:v>
                </c:pt>
                <c:pt idx="3">
                  <c:v>21.826114178031894</c:v>
                </c:pt>
                <c:pt idx="4">
                  <c:v>21.06189985558138</c:v>
                </c:pt>
                <c:pt idx="5">
                  <c:v>20.369891975625912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0B-4CC0-A396-EFF8B5B2B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421056"/>
        <c:axId val="149627648"/>
      </c:barChart>
      <c:catAx>
        <c:axId val="1494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62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627648"/>
        <c:scaling>
          <c:orientation val="minMax"/>
          <c:max val="52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4482792454681485E-2"/>
              <c:y val="0.350516437243905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421056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BT5BNR</a:t>
            </a:r>
          </a:p>
        </c:rich>
      </c:tx>
      <c:layout>
        <c:manualLayout>
          <c:xMode val="edge"/>
          <c:yMode val="edge"/>
          <c:x val="0.28838184364334651"/>
          <c:y val="3.5947555166715273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2655601659751037"/>
          <c:y val="0.16339921427955947"/>
          <c:w val="0.75103734439834025"/>
          <c:h val="0.69608065283092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'5.5.2 Graf. '!$V$19:$V$24</c:f>
              <c:strCache>
                <c:ptCount val="1"/>
                <c:pt idx="0">
                  <c:v>32.72 31.18 24.41 24.40 24.03 23.35</c:v>
                </c:pt>
              </c:strCache>
            </c:strRef>
          </c:tx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'!$U$19:$U$24</c:f>
              <c:strCache>
                <c:ptCount val="6"/>
                <c:pt idx="0">
                  <c:v>ETOSA</c:v>
                </c:pt>
                <c:pt idx="1">
                  <c:v>EILICHA</c:v>
                </c:pt>
                <c:pt idx="2">
                  <c:v>EGEPSA</c:v>
                </c:pt>
                <c:pt idx="3">
                  <c:v>CHAVIMOCHIC</c:v>
                </c:pt>
                <c:pt idx="4">
                  <c:v>ELPUNO</c:v>
                </c:pt>
                <c:pt idx="5">
                  <c:v>ELSE</c:v>
                </c:pt>
              </c:strCache>
            </c:strRef>
          </c:cat>
          <c:val>
            <c:numRef>
              <c:f>'5.5.2 Graf. '!$V$19:$V$24</c:f>
              <c:numCache>
                <c:formatCode>0.00</c:formatCode>
                <c:ptCount val="6"/>
                <c:pt idx="0">
                  <c:v>32.722879284284488</c:v>
                </c:pt>
                <c:pt idx="1">
                  <c:v>31.182448060220999</c:v>
                </c:pt>
                <c:pt idx="2">
                  <c:v>24.405125491565862</c:v>
                </c:pt>
                <c:pt idx="3">
                  <c:v>24.400822569014252</c:v>
                </c:pt>
                <c:pt idx="4">
                  <c:v>24.031526777476216</c:v>
                </c:pt>
                <c:pt idx="5">
                  <c:v>23.348778349112411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2F-46B0-9DE6-D76E739C8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661184"/>
        <c:axId val="149662720"/>
      </c:barChart>
      <c:catAx>
        <c:axId val="14966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662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966272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7344301610860942E-2"/>
              <c:y val="0.382354427918732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661184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 TARIFA BT5BR</a:t>
            </a:r>
          </a:p>
        </c:rich>
      </c:tx>
      <c:layout>
        <c:manualLayout>
          <c:xMode val="edge"/>
          <c:yMode val="edge"/>
          <c:x val="0.30736003793918287"/>
          <c:y val="3.934450189085993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2554139090695793"/>
          <c:y val="0.1540983606557377"/>
          <c:w val="0.80086749371680055"/>
          <c:h val="0.7016393442622951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'!$X$19:$X$24</c:f>
              <c:strCache>
                <c:ptCount val="6"/>
                <c:pt idx="0">
                  <c:v>ELC</c:v>
                </c:pt>
                <c:pt idx="1">
                  <c:v>ELPUNO</c:v>
                </c:pt>
                <c:pt idx="2">
                  <c:v>EMSEMSA</c:v>
                </c:pt>
                <c:pt idx="3">
                  <c:v>SERSA</c:v>
                </c:pt>
                <c:pt idx="4">
                  <c:v>ELSE</c:v>
                </c:pt>
                <c:pt idx="5">
                  <c:v>EGEPSA</c:v>
                </c:pt>
              </c:strCache>
            </c:strRef>
          </c:cat>
          <c:val>
            <c:numRef>
              <c:f>'5.5.2 Graf. '!$Y$19:$Y$24</c:f>
              <c:numCache>
                <c:formatCode>0.00</c:formatCode>
                <c:ptCount val="6"/>
                <c:pt idx="0">
                  <c:v>22.042103860790071</c:v>
                </c:pt>
                <c:pt idx="1">
                  <c:v>21.404043064309118</c:v>
                </c:pt>
                <c:pt idx="2">
                  <c:v>21.269300254532148</c:v>
                </c:pt>
                <c:pt idx="3">
                  <c:v>21.159603807841272</c:v>
                </c:pt>
                <c:pt idx="4">
                  <c:v>20.597801744527032</c:v>
                </c:pt>
                <c:pt idx="5">
                  <c:v>20.524513634366716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9F-4296-B04B-54E64750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786624"/>
        <c:axId val="149788160"/>
      </c:barChart>
      <c:catAx>
        <c:axId val="1497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78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78816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8239425679266727E-2"/>
              <c:y val="0.370491867170895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786624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204" verticalDpi="196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BT6R</a:t>
            </a:r>
          </a:p>
        </c:rich>
      </c:tx>
      <c:layout>
        <c:manualLayout>
          <c:xMode val="edge"/>
          <c:yMode val="edge"/>
          <c:x val="0.34951445597893771"/>
          <c:y val="3.6630057606435562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650485436893204"/>
          <c:y val="0.15384670417920165"/>
          <c:w val="0.71844660194174759"/>
          <c:h val="0.65568000114469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'5.5.2 Graf. '!$X$28:$X$31</c:f>
              <c:strCache>
                <c:ptCount val="1"/>
                <c:pt idx="0">
                  <c:v>EDELSA ELOR SERSA ELPUNO</c:v>
                </c:pt>
              </c:strCache>
            </c:strRef>
          </c:tx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'!$X$28:$X$31</c:f>
              <c:strCache>
                <c:ptCount val="4"/>
                <c:pt idx="0">
                  <c:v>EDELSA</c:v>
                </c:pt>
                <c:pt idx="1">
                  <c:v>ELOR</c:v>
                </c:pt>
                <c:pt idx="2">
                  <c:v>SERSA</c:v>
                </c:pt>
                <c:pt idx="3">
                  <c:v>ELPUNO</c:v>
                </c:pt>
              </c:strCache>
            </c:strRef>
          </c:cat>
          <c:val>
            <c:numRef>
              <c:f>'5.5.2 Graf. '!$Y$28:$Y$31</c:f>
              <c:numCache>
                <c:formatCode>0.00</c:formatCode>
                <c:ptCount val="4"/>
                <c:pt idx="0">
                  <c:v>28.213183037022748</c:v>
                </c:pt>
                <c:pt idx="1">
                  <c:v>24.20176549880258</c:v>
                </c:pt>
                <c:pt idx="2">
                  <c:v>23.127085306885554</c:v>
                </c:pt>
                <c:pt idx="3">
                  <c:v>21.798798057615606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4F-42D3-B22B-F1F241952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151394560"/>
        <c:axId val="151400448"/>
      </c:barChart>
      <c:catAx>
        <c:axId val="1513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400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5140044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 US$ / kW.h</a:t>
                </a:r>
              </a:p>
            </c:rich>
          </c:tx>
          <c:layout>
            <c:manualLayout>
              <c:xMode val="edge"/>
              <c:yMode val="edge"/>
              <c:x val="5.631077413623143E-2"/>
              <c:y val="0.322345434093465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394560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BT5C</a:t>
            </a:r>
          </a:p>
        </c:rich>
      </c:tx>
      <c:layout>
        <c:manualLayout>
          <c:xMode val="edge"/>
          <c:yMode val="edge"/>
          <c:x val="0.33056174581950842"/>
          <c:y val="3.690028302597946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6"/>
          <c:y val="0.15129178550901159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'!$U$28:$U$33</c:f>
              <c:strCache>
                <c:ptCount val="6"/>
                <c:pt idx="0">
                  <c:v>ETOSA</c:v>
                </c:pt>
                <c:pt idx="1">
                  <c:v>EDELSA</c:v>
                </c:pt>
                <c:pt idx="2">
                  <c:v>EGEPSA</c:v>
                </c:pt>
                <c:pt idx="3">
                  <c:v>ELC</c:v>
                </c:pt>
                <c:pt idx="4">
                  <c:v>EMSEU</c:v>
                </c:pt>
                <c:pt idx="5">
                  <c:v>SERSA</c:v>
                </c:pt>
              </c:strCache>
            </c:strRef>
          </c:cat>
          <c:val>
            <c:numRef>
              <c:f>'5.5.2 Graf. '!$V$28:$V$33</c:f>
              <c:numCache>
                <c:formatCode>0.00</c:formatCode>
                <c:ptCount val="6"/>
                <c:pt idx="0">
                  <c:v>34.51122171845855</c:v>
                </c:pt>
                <c:pt idx="1">
                  <c:v>22.77141729283894</c:v>
                </c:pt>
                <c:pt idx="2">
                  <c:v>20.406487693306651</c:v>
                </c:pt>
                <c:pt idx="3">
                  <c:v>19.82708077263425</c:v>
                </c:pt>
                <c:pt idx="4">
                  <c:v>19.360337281914585</c:v>
                </c:pt>
                <c:pt idx="5">
                  <c:v>19.262568045261592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81-4DD1-903E-C9B37B76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1438080"/>
        <c:axId val="151439616"/>
      </c:barChart>
      <c:catAx>
        <c:axId val="1514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43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439616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0356559204E-2"/>
              <c:y val="0.354244361752431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438080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BT5DR</a:t>
            </a:r>
          </a:p>
        </c:rich>
      </c:tx>
      <c:layout>
        <c:manualLayout>
          <c:xMode val="edge"/>
          <c:yMode val="edge"/>
          <c:x val="0.33056174634272145"/>
          <c:y val="3.690028302597946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71"/>
          <c:y val="0.15129178550901168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'!$U$37:$U$42</c:f>
              <c:strCache>
                <c:ptCount val="6"/>
                <c:pt idx="0">
                  <c:v>ELSE</c:v>
                </c:pt>
                <c:pt idx="1">
                  <c:v>ELOR</c:v>
                </c:pt>
                <c:pt idx="2">
                  <c:v>UCAYALI</c:v>
                </c:pt>
                <c:pt idx="3">
                  <c:v>EGEPSA</c:v>
                </c:pt>
                <c:pt idx="4">
                  <c:v>ELPUNO</c:v>
                </c:pt>
                <c:pt idx="5">
                  <c:v>ELS</c:v>
                </c:pt>
              </c:strCache>
            </c:strRef>
          </c:cat>
          <c:val>
            <c:numRef>
              <c:f>'5.5.2 Graf. '!$V$37:$V$42</c:f>
              <c:numCache>
                <c:formatCode>0.00</c:formatCode>
                <c:ptCount val="6"/>
                <c:pt idx="0">
                  <c:v>22.899837822401519</c:v>
                </c:pt>
                <c:pt idx="1">
                  <c:v>16.127202799886469</c:v>
                </c:pt>
                <c:pt idx="2">
                  <c:v>14.903743577485201</c:v>
                </c:pt>
                <c:pt idx="3">
                  <c:v>14.307765045783949</c:v>
                </c:pt>
                <c:pt idx="4">
                  <c:v>13.446095885916415</c:v>
                </c:pt>
                <c:pt idx="5">
                  <c:v>12.866656550798202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BA-47A3-81E5-39060074D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1129088"/>
        <c:axId val="151171840"/>
      </c:barChart>
      <c:catAx>
        <c:axId val="15112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17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17184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53009221709E-2"/>
              <c:y val="0.354244361752431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129088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BT5ENR</a:t>
            </a:r>
          </a:p>
        </c:rich>
      </c:tx>
      <c:layout>
        <c:manualLayout>
          <c:xMode val="edge"/>
          <c:yMode val="edge"/>
          <c:x val="0.33056164733658683"/>
          <c:y val="3.690037415535824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77"/>
          <c:y val="0.15129178550901176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'!$X$37:$X$41</c:f>
              <c:strCache>
                <c:ptCount val="5"/>
                <c:pt idx="0">
                  <c:v>ELC</c:v>
                </c:pt>
                <c:pt idx="1">
                  <c:v>ELNM</c:v>
                </c:pt>
                <c:pt idx="2">
                  <c:v>ENOSA</c:v>
                </c:pt>
                <c:pt idx="3">
                  <c:v>LUZ DEL SUR</c:v>
                </c:pt>
                <c:pt idx="4">
                  <c:v>ELPUNO</c:v>
                </c:pt>
              </c:strCache>
            </c:strRef>
          </c:cat>
          <c:val>
            <c:numRef>
              <c:f>'5.5.2 Graf. '!$Y$37:$Y$41</c:f>
              <c:numCache>
                <c:formatCode>0.00</c:formatCode>
                <c:ptCount val="5"/>
                <c:pt idx="0">
                  <c:v>21.996023526828527</c:v>
                </c:pt>
                <c:pt idx="1">
                  <c:v>19.952665611442491</c:v>
                </c:pt>
                <c:pt idx="2">
                  <c:v>19.084506704728209</c:v>
                </c:pt>
                <c:pt idx="3">
                  <c:v>17.401872362320596</c:v>
                </c:pt>
                <c:pt idx="4">
                  <c:v>17.299289674899164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DA-4564-A978-3427D33FB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1205376"/>
        <c:axId val="151206912"/>
      </c:barChart>
      <c:catAx>
        <c:axId val="15120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20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20691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189560539865E-2"/>
              <c:y val="0.3542444295526888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205376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044" r="0.7500000000000004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TOTAL DE ENERGÍA ELÉCTRICA POR NIVEL DE TENSIÓN</a:t>
            </a:r>
          </a:p>
        </c:rich>
      </c:tx>
      <c:layout>
        <c:manualLayout>
          <c:xMode val="edge"/>
          <c:yMode val="edge"/>
          <c:x val="0.34662867232753608"/>
          <c:y val="2.248243470473632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  <a:outerShdw blurRad="50800" dist="38100" dir="5400000" algn="t" rotWithShape="0">
            <a:schemeClr val="tx1">
              <a:alpha val="40000"/>
            </a:scheme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6.6945606694560664E-2"/>
          <c:y val="0.13387881309356878"/>
          <c:w val="0.90585774058577406"/>
          <c:h val="0.7413612339553447"/>
        </c:manualLayout>
      </c:layout>
      <c:lineChart>
        <c:grouping val="standard"/>
        <c:varyColors val="0"/>
        <c:ser>
          <c:idx val="0"/>
          <c:order val="0"/>
          <c:tx>
            <c:strRef>
              <c:f>'5.3.2'!$AA$147</c:f>
              <c:strCache>
                <c:ptCount val="1"/>
                <c:pt idx="0">
                  <c:v>MAT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'5.3.2'!$AA$148:$AA$159</c:f>
              <c:numCache>
                <c:formatCode>#\ ###\ ##0.00</c:formatCode>
                <c:ptCount val="12"/>
                <c:pt idx="0">
                  <c:v>1480.7922904000011</c:v>
                </c:pt>
                <c:pt idx="1">
                  <c:v>1386.0765778000002</c:v>
                </c:pt>
                <c:pt idx="2">
                  <c:v>1208.8019988999993</c:v>
                </c:pt>
                <c:pt idx="3">
                  <c:v>866.82178379999993</c:v>
                </c:pt>
                <c:pt idx="4">
                  <c:v>1031.0213302000002</c:v>
                </c:pt>
                <c:pt idx="5">
                  <c:v>1266.8019030000007</c:v>
                </c:pt>
                <c:pt idx="6">
                  <c:v>1413.4666928000001</c:v>
                </c:pt>
                <c:pt idx="7">
                  <c:v>1481.9134288000005</c:v>
                </c:pt>
                <c:pt idx="8">
                  <c:v>1396.9876479000004</c:v>
                </c:pt>
                <c:pt idx="9">
                  <c:v>1508.5598386999993</c:v>
                </c:pt>
                <c:pt idx="10">
                  <c:v>1472.9760385000004</c:v>
                </c:pt>
                <c:pt idx="11">
                  <c:v>1554.6654436000001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0B-49A4-A4BD-452166FC88D4}"/>
            </c:ext>
          </c:extLst>
        </c:ser>
        <c:ser>
          <c:idx val="1"/>
          <c:order val="1"/>
          <c:tx>
            <c:strRef>
              <c:f>'5.3.2'!$AB$147</c:f>
              <c:strCache>
                <c:ptCount val="1"/>
                <c:pt idx="0">
                  <c:v>AT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'5.3.2'!$AB$148:$AB$159</c:f>
              <c:numCache>
                <c:formatCode>#\ ###\ ##0.00</c:formatCode>
                <c:ptCount val="12"/>
                <c:pt idx="0">
                  <c:v>161.7825909</c:v>
                </c:pt>
                <c:pt idx="1">
                  <c:v>157.50092740999997</c:v>
                </c:pt>
                <c:pt idx="2">
                  <c:v>133.05686638</c:v>
                </c:pt>
                <c:pt idx="3">
                  <c:v>84.832076600000008</c:v>
                </c:pt>
                <c:pt idx="4">
                  <c:v>103.63881111000001</c:v>
                </c:pt>
                <c:pt idx="5">
                  <c:v>128.76091009000001</c:v>
                </c:pt>
                <c:pt idx="6">
                  <c:v>140.63893270000003</c:v>
                </c:pt>
                <c:pt idx="7">
                  <c:v>148.35652720000004</c:v>
                </c:pt>
                <c:pt idx="8">
                  <c:v>153.13616610999998</c:v>
                </c:pt>
                <c:pt idx="9">
                  <c:v>166.1308846</c:v>
                </c:pt>
                <c:pt idx="10">
                  <c:v>170.07126441</c:v>
                </c:pt>
                <c:pt idx="11">
                  <c:v>177.81512820000003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0B-49A4-A4BD-452166FC88D4}"/>
            </c:ext>
          </c:extLst>
        </c:ser>
        <c:ser>
          <c:idx val="2"/>
          <c:order val="2"/>
          <c:tx>
            <c:strRef>
              <c:f>'5.3.2'!$AC$147</c:f>
              <c:strCache>
                <c:ptCount val="1"/>
                <c:pt idx="0">
                  <c:v>MT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'5.3.2'!$AC$148:$AC$159</c:f>
              <c:numCache>
                <c:formatCode>#\ ###\ ##0.00</c:formatCode>
                <c:ptCount val="12"/>
                <c:pt idx="0">
                  <c:v>1140.7366755999994</c:v>
                </c:pt>
                <c:pt idx="1">
                  <c:v>1146.8054926000013</c:v>
                </c:pt>
                <c:pt idx="2">
                  <c:v>962.37925648999953</c:v>
                </c:pt>
                <c:pt idx="3">
                  <c:v>652.26725085999965</c:v>
                </c:pt>
                <c:pt idx="4">
                  <c:v>707.12883578999936</c:v>
                </c:pt>
                <c:pt idx="5">
                  <c:v>846.05221564999931</c:v>
                </c:pt>
                <c:pt idx="6">
                  <c:v>957.81275757999856</c:v>
                </c:pt>
                <c:pt idx="7">
                  <c:v>983.27356035999901</c:v>
                </c:pt>
                <c:pt idx="8">
                  <c:v>998.49840064</c:v>
                </c:pt>
                <c:pt idx="9">
                  <c:v>1066.9527727000009</c:v>
                </c:pt>
                <c:pt idx="10">
                  <c:v>1082.5432418199998</c:v>
                </c:pt>
                <c:pt idx="11">
                  <c:v>1109.2635529500001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90B-49A4-A4BD-452166FC88D4}"/>
            </c:ext>
          </c:extLst>
        </c:ser>
        <c:ser>
          <c:idx val="3"/>
          <c:order val="3"/>
          <c:tx>
            <c:strRef>
              <c:f>'5.3.2'!$AD$147</c:f>
              <c:strCache>
                <c:ptCount val="1"/>
                <c:pt idx="0">
                  <c:v>BT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'5.3.2'!$AD$148:$AD$159</c:f>
              <c:numCache>
                <c:formatCode>#\ ###\ ##0.00</c:formatCode>
                <c:ptCount val="12"/>
                <c:pt idx="0">
                  <c:v>1274.5768527700013</c:v>
                </c:pt>
                <c:pt idx="1">
                  <c:v>1268.0040874900315</c:v>
                </c:pt>
                <c:pt idx="2">
                  <c:v>1232.65174196</c:v>
                </c:pt>
                <c:pt idx="3">
                  <c:v>1189.0549571199888</c:v>
                </c:pt>
                <c:pt idx="4">
                  <c:v>1141.759245069994</c:v>
                </c:pt>
                <c:pt idx="5">
                  <c:v>1074.7625262200033</c:v>
                </c:pt>
                <c:pt idx="6">
                  <c:v>1127.2106451499924</c:v>
                </c:pt>
                <c:pt idx="7">
                  <c:v>1178.3898738900027</c:v>
                </c:pt>
                <c:pt idx="8">
                  <c:v>1172.5214445699928</c:v>
                </c:pt>
                <c:pt idx="9">
                  <c:v>1212.5556928700112</c:v>
                </c:pt>
                <c:pt idx="10">
                  <c:v>1207.762193409998</c:v>
                </c:pt>
                <c:pt idx="11">
                  <c:v>1223.5000344800064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0B-49A4-A4BD-452166FC8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18208"/>
        <c:axId val="90719744"/>
      </c:lineChart>
      <c:catAx>
        <c:axId val="9071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9071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71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6.0901001777694834E-3"/>
              <c:y val="0.42802292181716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9071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171551140428316"/>
          <c:y val="0.94625719879388936"/>
          <c:w val="0.41004179855822492"/>
          <c:h val="4.798471878855437E-2"/>
        </c:manualLayout>
      </c:layout>
      <c:overlay val="0"/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MEDIO-TARIFA BT5ER</a:t>
            </a:r>
          </a:p>
        </c:rich>
      </c:tx>
      <c:layout>
        <c:manualLayout>
          <c:xMode val="edge"/>
          <c:yMode val="edge"/>
          <c:x val="0.33056181061479467"/>
          <c:y val="3.6900153105861769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88"/>
          <c:y val="0.15129178550901182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'!$U$46:$U$51</c:f>
              <c:strCache>
                <c:ptCount val="6"/>
                <c:pt idx="0">
                  <c:v>ELC</c:v>
                </c:pt>
                <c:pt idx="1">
                  <c:v>ENOSA</c:v>
                </c:pt>
                <c:pt idx="2">
                  <c:v>ELNM</c:v>
                </c:pt>
                <c:pt idx="3">
                  <c:v>ELN</c:v>
                </c:pt>
                <c:pt idx="4">
                  <c:v>LUZ DEL SUR</c:v>
                </c:pt>
                <c:pt idx="5">
                  <c:v>ENEDIS</c:v>
                </c:pt>
              </c:strCache>
            </c:strRef>
          </c:cat>
          <c:val>
            <c:numRef>
              <c:f>'5.5.2 Graf. '!$V$46:$V$51</c:f>
              <c:numCache>
                <c:formatCode>0.00</c:formatCode>
                <c:ptCount val="6"/>
                <c:pt idx="0">
                  <c:v>20.423179123274032</c:v>
                </c:pt>
                <c:pt idx="1">
                  <c:v>19.004500726150901</c:v>
                </c:pt>
                <c:pt idx="2">
                  <c:v>17.687963267815029</c:v>
                </c:pt>
                <c:pt idx="3">
                  <c:v>17.546880852744046</c:v>
                </c:pt>
                <c:pt idx="4">
                  <c:v>16.14216208027397</c:v>
                </c:pt>
                <c:pt idx="5">
                  <c:v>16.11163202862766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42-483C-B565-63C01835B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1265280"/>
        <c:axId val="151266816"/>
      </c:barChart>
      <c:catAx>
        <c:axId val="1512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26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26681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76074602821E-2"/>
              <c:y val="0.354244313210848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265280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078" r="0.75000000000000078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 DEL MERCADO REGULADO EN MT</a:t>
            </a:r>
          </a:p>
        </c:rich>
      </c:tx>
      <c:layout>
        <c:manualLayout>
          <c:xMode val="edge"/>
          <c:yMode val="edge"/>
          <c:x val="0.21375436878680321"/>
          <c:y val="3.4055727554179564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1359423647463061"/>
          <c:y val="0.25755262750437308"/>
          <c:w val="0.86033676009798377"/>
          <c:h val="0.57894736842105265"/>
        </c:manualLayout>
      </c:layout>
      <c:lineChart>
        <c:grouping val="standard"/>
        <c:varyColors val="0"/>
        <c:ser>
          <c:idx val="0"/>
          <c:order val="0"/>
          <c:spPr>
            <a:ln w="34925"/>
          </c:spPr>
          <c:cat>
            <c:strRef>
              <c:f>'GRAFICOS '!$K$5:$V$5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'!$K$6:$V$6</c:f>
              <c:numCache>
                <c:formatCode>0.0</c:formatCode>
                <c:ptCount val="12"/>
                <c:pt idx="0">
                  <c:v>11.074947836730498</c:v>
                </c:pt>
                <c:pt idx="1">
                  <c:v>11.809297937659862</c:v>
                </c:pt>
                <c:pt idx="2">
                  <c:v>11.92675152070912</c:v>
                </c:pt>
                <c:pt idx="3">
                  <c:v>12.059547280845406</c:v>
                </c:pt>
                <c:pt idx="4">
                  <c:v>11.562168533378372</c:v>
                </c:pt>
                <c:pt idx="5">
                  <c:v>11.791331996662802</c:v>
                </c:pt>
                <c:pt idx="6">
                  <c:v>11.970410749566028</c:v>
                </c:pt>
                <c:pt idx="7">
                  <c:v>11.730597637888103</c:v>
                </c:pt>
                <c:pt idx="8">
                  <c:v>11.625606158956529</c:v>
                </c:pt>
                <c:pt idx="9">
                  <c:v>11.443506540389482</c:v>
                </c:pt>
                <c:pt idx="10">
                  <c:v>11.232251206752704</c:v>
                </c:pt>
                <c:pt idx="11">
                  <c:v>11.251340758623716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9D-47B7-9ACB-1BF24A27C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08288"/>
        <c:axId val="115614848"/>
      </c:lineChart>
      <c:catAx>
        <c:axId val="1509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61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61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 $ / kWh</a:t>
                </a:r>
              </a:p>
            </c:rich>
          </c:tx>
          <c:layout>
            <c:manualLayout>
              <c:xMode val="edge"/>
              <c:yMode val="edge"/>
              <c:x val="8.690338578144054E-3"/>
              <c:y val="0.361088548142008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509082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 DEL MERCADO REGULADO EN BT</a:t>
            </a:r>
          </a:p>
        </c:rich>
      </c:tx>
      <c:layout>
        <c:manualLayout>
          <c:xMode val="edge"/>
          <c:yMode val="edge"/>
          <c:x val="0.18349117567200651"/>
          <c:y val="3.3912391385859372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2476745222200197"/>
          <c:y val="0.30434828760112514"/>
          <c:w val="0.84916355542138655"/>
          <c:h val="0.56832384317352969"/>
        </c:manualLayout>
      </c:layout>
      <c:lineChart>
        <c:grouping val="standard"/>
        <c:varyColors val="0"/>
        <c:ser>
          <c:idx val="0"/>
          <c:order val="0"/>
          <c:spPr>
            <a:ln w="34925"/>
          </c:spPr>
          <c:cat>
            <c:strRef>
              <c:f>'GRAFICOS '!$K$27:$V$27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'!$K$28:$V$28</c:f>
              <c:numCache>
                <c:formatCode>0.0</c:formatCode>
                <c:ptCount val="12"/>
                <c:pt idx="0">
                  <c:v>16.930369175971958</c:v>
                </c:pt>
                <c:pt idx="1">
                  <c:v>17.608679802259068</c:v>
                </c:pt>
                <c:pt idx="2">
                  <c:v>17.973937833460479</c:v>
                </c:pt>
                <c:pt idx="3">
                  <c:v>18.034008691645557</c:v>
                </c:pt>
                <c:pt idx="4">
                  <c:v>17.541267367418229</c:v>
                </c:pt>
                <c:pt idx="5">
                  <c:v>17.271018643119746</c:v>
                </c:pt>
                <c:pt idx="6">
                  <c:v>17.461584123072988</c:v>
                </c:pt>
                <c:pt idx="7">
                  <c:v>17.389964124252593</c:v>
                </c:pt>
                <c:pt idx="8">
                  <c:v>17.296122739270164</c:v>
                </c:pt>
                <c:pt idx="9">
                  <c:v>17.223500866938387</c:v>
                </c:pt>
                <c:pt idx="10">
                  <c:v>16.977745446979547</c:v>
                </c:pt>
                <c:pt idx="11">
                  <c:v>17.116617090417741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6A-48A6-B9FE-12CB39C97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52096"/>
        <c:axId val="115653632"/>
      </c:lineChart>
      <c:catAx>
        <c:axId val="1156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6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65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US$ / kWh</a:t>
                </a:r>
              </a:p>
            </c:rich>
          </c:tx>
          <c:layout>
            <c:manualLayout>
              <c:xMode val="edge"/>
              <c:yMode val="edge"/>
              <c:x val="1.1173137840528554E-2"/>
              <c:y val="0.4875782918439542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565209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PRECIO MEDIO DEL MERCADO REGULADO MT2, MT3 Y MT4 </a:t>
            </a:r>
          </a:p>
        </c:rich>
      </c:tx>
      <c:layout>
        <c:manualLayout>
          <c:xMode val="edge"/>
          <c:yMode val="edge"/>
          <c:x val="0.16035460222644582"/>
          <c:y val="3.4089946967772726E-2"/>
        </c:manualLayout>
      </c:layout>
      <c:overlay val="0"/>
      <c:spPr>
        <a:solidFill>
          <a:srgbClr val="C4D79B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1359424754540479"/>
          <c:y val="0.23753665689149561"/>
          <c:w val="0.86033676009798377"/>
          <c:h val="0.56598240469208216"/>
        </c:manualLayout>
      </c:layout>
      <c:lineChart>
        <c:grouping val="standard"/>
        <c:varyColors val="0"/>
        <c:ser>
          <c:idx val="0"/>
          <c:order val="0"/>
          <c:tx>
            <c:v>MT2</c:v>
          </c:tx>
          <c:spPr>
            <a:ln w="38100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'!$L$47:$W$47</c:f>
              <c:numCache>
                <c:formatCode>0.0</c:formatCode>
                <c:ptCount val="12"/>
                <c:pt idx="0">
                  <c:v>10.631383849254563</c:v>
                </c:pt>
                <c:pt idx="1">
                  <c:v>11.415234137363862</c:v>
                </c:pt>
                <c:pt idx="2">
                  <c:v>11.270175100330501</c:v>
                </c:pt>
                <c:pt idx="3">
                  <c:v>11.627174714447641</c:v>
                </c:pt>
                <c:pt idx="4">
                  <c:v>11.212128871690286</c:v>
                </c:pt>
                <c:pt idx="5">
                  <c:v>11.834598221408282</c:v>
                </c:pt>
                <c:pt idx="6">
                  <c:v>11.817581162381346</c:v>
                </c:pt>
                <c:pt idx="7">
                  <c:v>11.399151038345568</c:v>
                </c:pt>
                <c:pt idx="8">
                  <c:v>11.182837816078276</c:v>
                </c:pt>
                <c:pt idx="9">
                  <c:v>11.094582328148762</c:v>
                </c:pt>
                <c:pt idx="10">
                  <c:v>10.881847455296249</c:v>
                </c:pt>
                <c:pt idx="11">
                  <c:v>11.016311875698246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7A-40E7-B4D2-0637E90DD884}"/>
            </c:ext>
          </c:extLst>
        </c:ser>
        <c:ser>
          <c:idx val="1"/>
          <c:order val="1"/>
          <c:tx>
            <c:v>MT3</c:v>
          </c:tx>
          <c:spPr>
            <a:ln w="34925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'!$L$48:$W$48</c:f>
              <c:numCache>
                <c:formatCode>0.0</c:formatCode>
                <c:ptCount val="12"/>
                <c:pt idx="0">
                  <c:v>11.007962538018301</c:v>
                </c:pt>
                <c:pt idx="1">
                  <c:v>11.743274103995633</c:v>
                </c:pt>
                <c:pt idx="2">
                  <c:v>11.891391912197756</c:v>
                </c:pt>
                <c:pt idx="3">
                  <c:v>12.029335412920959</c:v>
                </c:pt>
                <c:pt idx="4">
                  <c:v>11.462264995042597</c:v>
                </c:pt>
                <c:pt idx="5">
                  <c:v>11.623319591682804</c:v>
                </c:pt>
                <c:pt idx="6">
                  <c:v>11.69645657665636</c:v>
                </c:pt>
                <c:pt idx="7">
                  <c:v>11.660415259402015</c:v>
                </c:pt>
                <c:pt idx="8">
                  <c:v>11.626299909418364</c:v>
                </c:pt>
                <c:pt idx="9">
                  <c:v>11.40071088044486</c:v>
                </c:pt>
                <c:pt idx="10">
                  <c:v>11.179526265671885</c:v>
                </c:pt>
                <c:pt idx="11">
                  <c:v>11.187398080736573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7A-40E7-B4D2-0637E90DD884}"/>
            </c:ext>
          </c:extLst>
        </c:ser>
        <c:ser>
          <c:idx val="2"/>
          <c:order val="2"/>
          <c:tx>
            <c:v>MT4</c:v>
          </c:tx>
          <c:spPr>
            <a:ln w="31750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'!$L$49:$W$49</c:f>
              <c:numCache>
                <c:formatCode>0.0</c:formatCode>
                <c:ptCount val="12"/>
                <c:pt idx="0">
                  <c:v>11.645364238194212</c:v>
                </c:pt>
                <c:pt idx="1">
                  <c:v>12.317757231648333</c:v>
                </c:pt>
                <c:pt idx="2">
                  <c:v>12.511968347083037</c:v>
                </c:pt>
                <c:pt idx="3">
                  <c:v>12.456088436164436</c:v>
                </c:pt>
                <c:pt idx="4">
                  <c:v>12.160606085275019</c:v>
                </c:pt>
                <c:pt idx="5">
                  <c:v>12.320339109594917</c:v>
                </c:pt>
                <c:pt idx="6">
                  <c:v>12.970423824290251</c:v>
                </c:pt>
                <c:pt idx="7">
                  <c:v>12.202790219741743</c:v>
                </c:pt>
                <c:pt idx="8">
                  <c:v>11.952521087724531</c:v>
                </c:pt>
                <c:pt idx="9">
                  <c:v>11.847506309191761</c:v>
                </c:pt>
                <c:pt idx="10">
                  <c:v>11.669050769251893</c:v>
                </c:pt>
                <c:pt idx="11">
                  <c:v>11.637526512503667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7A-40E7-B4D2-0637E90DD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54368"/>
        <c:axId val="149355904"/>
      </c:lineChart>
      <c:catAx>
        <c:axId val="14935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4935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355904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 $ / kWh</a:t>
                </a:r>
              </a:p>
            </c:rich>
          </c:tx>
          <c:layout>
            <c:manualLayout>
              <c:xMode val="edge"/>
              <c:yMode val="edge"/>
              <c:x val="1.1173137840528554E-2"/>
              <c:y val="0.3863655606099091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49354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733785862974029"/>
          <c:y val="0.91495601173020524"/>
          <c:w val="0.3165741696081093"/>
          <c:h val="6.4516129032258118E-2"/>
        </c:manualLayout>
      </c:layout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TOTAL DE ENERGÍA ELÉCTRICA  AL MERCADO LIBRE POR NIVEL DE TENSIÓN</a:t>
            </a:r>
          </a:p>
        </c:rich>
      </c:tx>
      <c:layout>
        <c:manualLayout>
          <c:xMode val="edge"/>
          <c:yMode val="edge"/>
          <c:x val="0.13179945460340697"/>
          <c:y val="3.8922152497435282E-2"/>
        </c:manualLayout>
      </c:layout>
      <c:overlay val="0"/>
      <c:spPr>
        <a:solidFill>
          <a:srgbClr val="C4D79B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100539377549344"/>
          <c:y val="0.40351692229260738"/>
          <c:w val="0.69753978096191482"/>
          <c:h val="0.397554524398824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38100"/>
              <a:contourClr>
                <a:srgbClr val="000000"/>
              </a:contourClr>
            </a:sp3d>
          </c:spPr>
          <c:explosion val="12"/>
          <c:dPt>
            <c:idx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96-425B-9AB3-D6F62501D6C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96-425B-9AB3-D6F62501D6C8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96-425B-9AB3-D6F62501D6C8}"/>
              </c:ext>
            </c:extLst>
          </c:dPt>
          <c:dLbls>
            <c:dLbl>
              <c:idx val="0"/>
              <c:layout>
                <c:manualLayout>
                  <c:x val="-6.5808776042918252E-2"/>
                  <c:y val="-0.192180877268089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6-425B-9AB3-D6F62501D6C8}"/>
                </c:ext>
              </c:extLst>
            </c:dLbl>
            <c:dLbl>
              <c:idx val="1"/>
              <c:layout>
                <c:manualLayout>
                  <c:x val="-4.8199017307877158E-2"/>
                  <c:y val="-0.115689624273138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6-425B-9AB3-D6F62501D6C8}"/>
                </c:ext>
              </c:extLst>
            </c:dLbl>
            <c:dLbl>
              <c:idx val="2"/>
              <c:layout>
                <c:manualLayout>
                  <c:x val="0.12882101726582401"/>
                  <c:y val="-8.15404749787909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6-425B-9AB3-D6F62501D6C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('5.3.2'!$D$84,'5.3.2'!$F$84,'5.3.2'!$H$84)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('5.3.2'!$D$101,'5.3.2'!$F$101,'5.3.2'!$H$101)</c:f>
              <c:numCache>
                <c:formatCode>\ #\ ###\ ##0.00</c:formatCode>
                <c:ptCount val="3"/>
                <c:pt idx="0">
                  <c:v>16068.161930400001</c:v>
                </c:pt>
                <c:pt idx="1">
                  <c:v>1718.9117092000001</c:v>
                </c:pt>
                <c:pt idx="2">
                  <c:v>8069.5722626999968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B96-425B-9AB3-D6F62501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TOTAL DE ENERGÍA ELÉCTRICA AL MERCADO REGULADO POR NIVEL DE TENSIÓN</a:t>
            </a:r>
          </a:p>
        </c:rich>
      </c:tx>
      <c:layout>
        <c:manualLayout>
          <c:xMode val="edge"/>
          <c:yMode val="edge"/>
          <c:x val="0.13447927642138258"/>
          <c:y val="4.2552993058608789E-2"/>
        </c:manualLayout>
      </c:layout>
      <c:overlay val="0"/>
      <c:spPr>
        <a:solidFill>
          <a:srgbClr val="C4D79B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028777276051339"/>
          <c:y val="0.39661479079820905"/>
          <c:w val="0.51061397809033271"/>
          <c:h val="0.3894392465647676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 w="38100"/>
              <a:contourClr>
                <a:srgbClr val="000000"/>
              </a:contourClr>
            </a:sp3d>
          </c:spPr>
          <c:explosion val="28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26-4FE8-B57D-18787A5BA203}"/>
              </c:ext>
            </c:extLst>
          </c:dPt>
          <c:dPt>
            <c:idx val="1"/>
            <c:bubble3D val="0"/>
            <c:spPr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26-4FE8-B57D-18787A5BA203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26-4FE8-B57D-18787A5BA203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3826-4FE8-B57D-18787A5BA203}"/>
              </c:ext>
            </c:extLst>
          </c:dPt>
          <c:dLbls>
            <c:dLbl>
              <c:idx val="0"/>
              <c:layout>
                <c:manualLayout>
                  <c:x val="0.122493045354333"/>
                  <c:y val="-6.8388584306390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6-4FE8-B57D-18787A5BA203}"/>
                </c:ext>
              </c:extLst>
            </c:dLbl>
            <c:dLbl>
              <c:idx val="1"/>
              <c:layout>
                <c:manualLayout>
                  <c:x val="9.0733849733672461E-2"/>
                  <c:y val="8.688848032869423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6-4FE8-B57D-18787A5BA203}"/>
                </c:ext>
              </c:extLst>
            </c:dLbl>
            <c:dLbl>
              <c:idx val="2"/>
              <c:layout>
                <c:manualLayout>
                  <c:x val="-7.0050736545074793E-2"/>
                  <c:y val="-1.57262537039512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26-4FE8-B57D-18787A5BA203}"/>
                </c:ext>
              </c:extLst>
            </c:dLbl>
            <c:dLbl>
              <c:idx val="3"/>
              <c:layout>
                <c:manualLayout>
                  <c:x val="-9.1209618284032692E-2"/>
                  <c:y val="-6.7527752013059703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 i="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26-4FE8-B57D-18787A5BA2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('5.3.2'!$O$84,'5.3.2'!$Q$84,'5.3.2'!$S$84,'5.3.2'!$M$84)</c:f>
              <c:strCache>
                <c:ptCount val="4"/>
                <c:pt idx="0">
                  <c:v>AT</c:v>
                </c:pt>
                <c:pt idx="1">
                  <c:v>MT</c:v>
                </c:pt>
                <c:pt idx="2">
                  <c:v>BT</c:v>
                </c:pt>
                <c:pt idx="3">
                  <c:v>MAT</c:v>
                </c:pt>
              </c:strCache>
            </c:strRef>
          </c:cat>
          <c:val>
            <c:numRef>
              <c:f>('5.3.2'!$P$101,'5.3.2'!$R$101,'5.3.2'!$T$101,'5.3.2'!$N$101)</c:f>
              <c:numCache>
                <c:formatCode>#\ ##0.0</c:formatCode>
                <c:ptCount val="4"/>
                <c:pt idx="0">
                  <c:v>3.805432475787264E-2</c:v>
                </c:pt>
                <c:pt idx="1">
                  <c:v>20.030041508996906</c:v>
                </c:pt>
                <c:pt idx="2">
                  <c:v>79.927863421670466</c:v>
                </c:pt>
                <c:pt idx="3" formatCode="#,##0.00">
                  <c:v>4.0407445747527434E-3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826-4FE8-B57D-18787A5BA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 VENTA DE ENERGÍA ELÉCTRICA DE EMPRESAS DISTRIBUIDORAS POR TIPO DE MERCADO Y NIVEL DE TENSIÓN</a:t>
            </a:r>
          </a:p>
        </c:rich>
      </c:tx>
      <c:layout>
        <c:manualLayout>
          <c:xMode val="edge"/>
          <c:yMode val="edge"/>
          <c:x val="0.11389965332831689"/>
          <c:y val="2.2842566674050654E-2"/>
        </c:manualLayout>
      </c:layout>
      <c:overlay val="0"/>
      <c:spPr>
        <a:solidFill>
          <a:srgbClr val="C4D79B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28706708812317139"/>
          <c:y val="0.40101581914965501"/>
          <c:w val="0.35251838745328384"/>
          <c:h val="0.46706953711638644"/>
        </c:manualLayout>
      </c:layout>
      <c:doughnutChart>
        <c:varyColors val="1"/>
        <c:ser>
          <c:idx val="0"/>
          <c:order val="0"/>
          <c:tx>
            <c:strRef>
              <c:f>'5.3.2'!$Z$36</c:f>
              <c:strCache>
                <c:ptCount val="1"/>
                <c:pt idx="0">
                  <c:v>Mercado Libre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5D-4291-A237-781019139479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5D-4291-A237-78101913947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5D-4291-A237-781019139479}"/>
              </c:ext>
            </c:extLst>
          </c:dPt>
          <c:dPt>
            <c:idx val="3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5D-4291-A237-781019139479}"/>
              </c:ext>
            </c:extLst>
          </c:dPt>
          <c:dLbls>
            <c:dLbl>
              <c:idx val="0"/>
              <c:layout>
                <c:manualLayout>
                  <c:x val="2.1962119599914877E-2"/>
                  <c:y val="-1.42403773132419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0,79%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75D-4291-A237-781019139479}"/>
                </c:ext>
              </c:extLst>
            </c:dLbl>
            <c:dLbl>
              <c:idx val="1"/>
              <c:layout>
                <c:manualLayout>
                  <c:x val="9.1116173120728925E-3"/>
                  <c:y val="1.3995754878466278E-2"/>
                </c:manualLayout>
              </c:layout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8,62%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75D-4291-A237-781019139479}"/>
                </c:ext>
              </c:extLst>
            </c:dLbl>
            <c:dLbl>
              <c:idx val="2"/>
              <c:layout>
                <c:manualLayout>
                  <c:x val="4.9788352196294371E-2"/>
                  <c:y val="4.551865799383709E-3"/>
                </c:manualLayout>
              </c:layout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90,58%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D75D-4291-A237-781019139479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5D-4291-A237-78101913947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'5.3.2'!$AA$35:$AD$35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'5.3.2'!$AA$36:$AD$36</c:f>
              <c:numCache>
                <c:formatCode>_(* #\ ##0.00_);_(* \(#\ ##0.00\);_(* "-"??_);_(@_)</c:formatCode>
                <c:ptCount val="4"/>
                <c:pt idx="0">
                  <c:v>23.7586923</c:v>
                </c:pt>
                <c:pt idx="1">
                  <c:v>258.61435360000002</c:v>
                </c:pt>
                <c:pt idx="2">
                  <c:v>2716.5645327999991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5D-4291-A237-781019139479}"/>
            </c:ext>
          </c:extLst>
        </c:ser>
        <c:ser>
          <c:idx val="1"/>
          <c:order val="1"/>
          <c:tx>
            <c:strRef>
              <c:f>'5.3.2'!$Z$37</c:f>
              <c:strCache>
                <c:ptCount val="1"/>
                <c:pt idx="0">
                  <c:v>Mercado Regulado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3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D75D-4291-A237-781019139479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D75D-4291-A237-78101913947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75D-4291-A237-781019139479}"/>
              </c:ext>
            </c:extLst>
          </c:dPt>
          <c:dPt>
            <c:idx val="3"/>
            <c:bubble3D val="0"/>
            <c:explosion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D75D-4291-A237-781019139479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5D-4291-A237-781019139479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5D-4291-A237-78101913947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20,03%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D75D-4291-A237-781019139479}"/>
                </c:ext>
              </c:extLst>
            </c:dLbl>
            <c:dLbl>
              <c:idx val="3"/>
              <c:layout>
                <c:manualLayout>
                  <c:x val="3.9800995024875621E-2"/>
                  <c:y val="-1.2882447665056361E-2"/>
                </c:manualLayout>
              </c:layout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79,93%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D75D-4291-A237-78101913947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'5.3.2'!$AA$35:$AD$35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'5.3.2'!$AA$37:$AD$37</c:f>
              <c:numCache>
                <c:formatCode>#\ ###\ ###\ ##0.0</c:formatCode>
                <c:ptCount val="4"/>
                <c:pt idx="0" formatCode="_(* #\ ##0.00_);_(* \(#\ ##0.00\);_(* &quot;-&quot;??_);_(@_)">
                  <c:v>0.72304400000000002</c:v>
                </c:pt>
                <c:pt idx="1">
                  <c:v>6.8093765099999999</c:v>
                </c:pt>
                <c:pt idx="2" formatCode="_(* #\ ##0.00_);_(* \(#\ ##0.00\);_(* &quot;-&quot;??_);_(@_)">
                  <c:v>3584.1417503400007</c:v>
                </c:pt>
                <c:pt idx="3" formatCode="_(* #\ ##0.00_);_(* \(#\ ##0.00\);_(* &quot;-&quot;??_);_(@_)">
                  <c:v>14302.156696800022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75D-4291-A237-781019139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0"/>
        <c:holeSize val="25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438866643376058"/>
          <c:y val="0.37069335642507606"/>
          <c:w val="0.3158397606442539"/>
          <c:h val="0.150180370676171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ysClr val="windowText" lastClr="000000"/>
                </a:solidFill>
              </a:rPr>
              <a:t>VENTA DE ENERGÍA ELÉCTRICA  DE EMPRESAS DISTRIBUIDORAS  
 POR NIVEL DE TENSIÓN</a:t>
            </a:r>
          </a:p>
        </c:rich>
      </c:tx>
      <c:layout>
        <c:manualLayout>
          <c:xMode val="edge"/>
          <c:yMode val="edge"/>
          <c:x val="0.26264307870607084"/>
          <c:y val="1.5228467285579073E-2"/>
        </c:manualLayout>
      </c:layout>
      <c:overlay val="0"/>
      <c:spPr>
        <a:solidFill>
          <a:srgbClr val="C4D79B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23"/>
      <c:hPercent val="56"/>
      <c:rotY val="22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422638293667611"/>
          <c:y val="0.19805295667785569"/>
          <c:w val="0.82767978290366351"/>
          <c:h val="0.669622644609948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'5.3.2'!$Z$30</c:f>
              <c:strCache>
                <c:ptCount val="1"/>
                <c:pt idx="0">
                  <c:v>Total anual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9663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56-4A28-89CA-867A4D02D9E9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56-4A28-89CA-867A4D02D9E9}"/>
              </c:ext>
            </c:extLst>
          </c:dPt>
          <c:dPt>
            <c:idx val="3"/>
            <c:invertIfNegative val="0"/>
            <c:bubble3D val="0"/>
            <c:spPr>
              <a:solidFill>
                <a:srgbClr val="99663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56-4A28-89CA-867A4D02D9E9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56-4A28-89CA-867A4D02D9E9}"/>
              </c:ext>
            </c:extLst>
          </c:dPt>
          <c:cat>
            <c:multiLvlStrRef>
              <c:f>'5.3.2'!$AA$24:$AG$27</c:f>
              <c:multiLvlStrCache>
                <c:ptCount val="7"/>
                <c:lvl>
                  <c:pt idx="0">
                    <c:v>MAT</c:v>
                  </c:pt>
                  <c:pt idx="1">
                    <c:v>AT</c:v>
                  </c:pt>
                  <c:pt idx="2">
                    <c:v>MT</c:v>
                  </c:pt>
                  <c:pt idx="3">
                    <c:v>MAT</c:v>
                  </c:pt>
                  <c:pt idx="4">
                    <c:v>AT</c:v>
                  </c:pt>
                  <c:pt idx="5">
                    <c:v>MT</c:v>
                  </c:pt>
                  <c:pt idx="6">
                    <c:v>BT</c:v>
                  </c:pt>
                </c:lvl>
                <c:lvl>
                  <c:pt idx="0">
                    <c:v>Mercado libre</c:v>
                  </c:pt>
                  <c:pt idx="4">
                    <c:v>Mercado regulado</c:v>
                  </c:pt>
                </c:lvl>
              </c:multiLvlStrCache>
            </c:multiLvlStrRef>
          </c:cat>
          <c:val>
            <c:numRef>
              <c:f>'5.3.2'!$AA$30:$AG$30</c:f>
              <c:numCache>
                <c:formatCode>#\ ##0.00</c:formatCode>
                <c:ptCount val="7"/>
                <c:pt idx="0">
                  <c:v>23.7586923</c:v>
                </c:pt>
                <c:pt idx="1">
                  <c:v>258.61435360000002</c:v>
                </c:pt>
                <c:pt idx="2">
                  <c:v>2716.5645327999991</c:v>
                </c:pt>
                <c:pt idx="3">
                  <c:v>0.72304400000000002</c:v>
                </c:pt>
                <c:pt idx="4">
                  <c:v>6.8093765099999999</c:v>
                </c:pt>
                <c:pt idx="5">
                  <c:v>3584.1417503400007</c:v>
                </c:pt>
                <c:pt idx="6">
                  <c:v>14302.156696800022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C56-4A28-89CA-867A4D02D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377216"/>
        <c:axId val="112379008"/>
        <c:axId val="0"/>
      </c:bar3DChart>
      <c:catAx>
        <c:axId val="11237721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23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379008"/>
        <c:scaling>
          <c:orientation val="minMax"/>
          <c:max val="11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237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chart" Target="../charts/chart41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2457450</xdr:colOff>
      <xdr:row>77</xdr:row>
      <xdr:rowOff>9525</xdr:rowOff>
    </xdr:from>
    <xdr:to>
      <xdr:col>9</xdr:col>
      <xdr:colOff>428625</xdr:colOff>
      <xdr:row>94</xdr:row>
      <xdr:rowOff>47625</xdr:rowOff>
    </xdr:to>
    <xdr:graphicFrame macro="">
      <xdr:nvGraphicFramePr>
        <xdr:cNvPr id="18205193" name="Chart 9">
          <a:extLst>
            <a:ext uri="{FF2B5EF4-FFF2-40B4-BE49-F238E27FC236}">
              <a16:creationId xmlns:a16="http://schemas.microsoft.com/office/drawing/2014/main" xmlns="" id="{00000000-0008-0000-0100-000009CA1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0.4214</cdr:x>
      <cdr:y>0.11514</cdr:y>
    </cdr:from>
    <cdr:to>
      <cdr:x>0.67411</cdr:x>
      <cdr:y>0.17813</cdr:y>
    </cdr:to>
    <cdr:sp macro="" textlink="">
      <cdr:nvSpPr>
        <cdr:cNvPr id="1331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4431" y="415459"/>
          <a:ext cx="1855704" cy="2272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20 893 GWh</a:t>
          </a:r>
          <a:endParaRPr lang="es-PE" sz="1000"/>
        </a:p>
      </cdr:txBody>
    </cdr:sp>
  </cdr:relSizeAnchor>
  <cdr:relSizeAnchor xmlns:cdr="http://schemas.openxmlformats.org/drawingml/2006/chartDrawing">
    <cdr:from>
      <cdr:x>0.75791</cdr:x>
      <cdr:y>0.15802</cdr:y>
    </cdr:from>
    <cdr:to>
      <cdr:x>0.82729</cdr:x>
      <cdr:y>0.20478</cdr:y>
    </cdr:to>
    <cdr:sp macro="" textlink="">
      <cdr:nvSpPr>
        <cdr:cNvPr id="351235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2026" y="617802"/>
          <a:ext cx="506410" cy="1828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68,46%</a:t>
          </a:r>
        </a:p>
      </cdr:txBody>
    </cdr:sp>
  </cdr:relSizeAnchor>
  <cdr:relSizeAnchor xmlns:cdr="http://schemas.openxmlformats.org/drawingml/2006/chartDrawing">
    <cdr:from>
      <cdr:x>0.67663</cdr:x>
      <cdr:y>0.5475</cdr:y>
    </cdr:from>
    <cdr:to>
      <cdr:x>0.75109</cdr:x>
      <cdr:y>0.59682</cdr:y>
    </cdr:to>
    <cdr:sp macro="" textlink="">
      <cdr:nvSpPr>
        <cdr:cNvPr id="351236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38769" y="2140549"/>
          <a:ext cx="543490" cy="192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17,15%</a:t>
          </a:r>
        </a:p>
      </cdr:txBody>
    </cdr:sp>
  </cdr:relSizeAnchor>
  <cdr:relSizeAnchor xmlns:cdr="http://schemas.openxmlformats.org/drawingml/2006/chartDrawing">
    <cdr:from>
      <cdr:x>0.59358</cdr:x>
      <cdr:y>0.75978</cdr:y>
    </cdr:from>
    <cdr:to>
      <cdr:x>0.65333</cdr:x>
      <cdr:y>0.80291</cdr:y>
    </cdr:to>
    <cdr:sp macro="" textlink="">
      <cdr:nvSpPr>
        <cdr:cNvPr id="351237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58756" y="2741493"/>
          <a:ext cx="438757" cy="1556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0,03%</a:t>
          </a:r>
        </a:p>
      </cdr:txBody>
    </cdr:sp>
  </cdr:relSizeAnchor>
  <cdr:relSizeAnchor xmlns:cdr="http://schemas.openxmlformats.org/drawingml/2006/chartDrawing">
    <cdr:from>
      <cdr:x>0.43224</cdr:x>
      <cdr:y>0.62758</cdr:y>
    </cdr:from>
    <cdr:to>
      <cdr:x>0.50159</cdr:x>
      <cdr:y>0.67721</cdr:y>
    </cdr:to>
    <cdr:sp macro="" textlink="">
      <cdr:nvSpPr>
        <cdr:cNvPr id="351238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66491" y="2291468"/>
          <a:ext cx="508043" cy="1812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13,00%</a:t>
          </a:r>
        </a:p>
      </cdr:txBody>
    </cdr:sp>
  </cdr:relSizeAnchor>
  <cdr:relSizeAnchor xmlns:cdr="http://schemas.openxmlformats.org/drawingml/2006/chartDrawing">
    <cdr:from>
      <cdr:x>0.3561</cdr:x>
      <cdr:y>0.73898</cdr:y>
    </cdr:from>
    <cdr:to>
      <cdr:x>0.41856</cdr:x>
      <cdr:y>0.7803</cdr:y>
    </cdr:to>
    <cdr:sp macro="" textlink="">
      <cdr:nvSpPr>
        <cdr:cNvPr id="351239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14893" y="2666440"/>
          <a:ext cx="458683" cy="1491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1,24%</a:t>
          </a:r>
        </a:p>
      </cdr:txBody>
    </cdr:sp>
  </cdr:relSizeAnchor>
  <cdr:relSizeAnchor xmlns:cdr="http://schemas.openxmlformats.org/drawingml/2006/chartDrawing">
    <cdr:from>
      <cdr:x>0.27535</cdr:x>
      <cdr:y>0.75813</cdr:y>
    </cdr:from>
    <cdr:to>
      <cdr:x>0.33236</cdr:x>
      <cdr:y>0.81246</cdr:y>
    </cdr:to>
    <cdr:sp macro="" textlink="">
      <cdr:nvSpPr>
        <cdr:cNvPr id="351240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9776" y="2964020"/>
          <a:ext cx="416169" cy="2124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0,11%</a:t>
          </a:r>
        </a:p>
      </cdr:txBody>
    </cdr:sp>
  </cdr:relSizeAnchor>
  <cdr:relSizeAnchor xmlns:cdr="http://schemas.openxmlformats.org/drawingml/2006/chartDrawing">
    <cdr:from>
      <cdr:x>0.51936</cdr:x>
      <cdr:y>0.76407</cdr:y>
    </cdr:from>
    <cdr:to>
      <cdr:x>0.5791</cdr:x>
      <cdr:y>0.80769</cdr:y>
    </cdr:to>
    <cdr:sp macro="" textlink="">
      <cdr:nvSpPr>
        <cdr:cNvPr id="9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3772" y="2756973"/>
          <a:ext cx="438684" cy="157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0,00%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0.3183</cdr:x>
      <cdr:y>0.15973</cdr:y>
    </cdr:from>
    <cdr:to>
      <cdr:x>0.66945</cdr:x>
      <cdr:y>0.2707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2612" y="547687"/>
          <a:ext cx="1758903" cy="381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22 858 GWh</a:t>
          </a:r>
          <a:endParaRPr lang="es-PE" sz="12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42</xdr:row>
      <xdr:rowOff>123825</xdr:rowOff>
    </xdr:from>
    <xdr:to>
      <xdr:col>7</xdr:col>
      <xdr:colOff>219075</xdr:colOff>
      <xdr:row>63</xdr:row>
      <xdr:rowOff>66675</xdr:rowOff>
    </xdr:to>
    <xdr:graphicFrame macro="">
      <xdr:nvGraphicFramePr>
        <xdr:cNvPr id="5954" name="Chart 1">
          <a:extLst>
            <a:ext uri="{FF2B5EF4-FFF2-40B4-BE49-F238E27FC236}">
              <a16:creationId xmlns:a16="http://schemas.microsoft.com/office/drawing/2014/main" xmlns="" id="{00000000-0008-0000-0400-0000421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21</xdr:row>
      <xdr:rowOff>114300</xdr:rowOff>
    </xdr:from>
    <xdr:to>
      <xdr:col>7</xdr:col>
      <xdr:colOff>209550</xdr:colOff>
      <xdr:row>41</xdr:row>
      <xdr:rowOff>47625</xdr:rowOff>
    </xdr:to>
    <xdr:graphicFrame macro="">
      <xdr:nvGraphicFramePr>
        <xdr:cNvPr id="5955" name="Chart 2">
          <a:extLst>
            <a:ext uri="{FF2B5EF4-FFF2-40B4-BE49-F238E27FC236}">
              <a16:creationId xmlns:a16="http://schemas.microsoft.com/office/drawing/2014/main" xmlns="" id="{00000000-0008-0000-0400-0000431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0.3572</cdr:x>
      <cdr:y>0.16442</cdr:y>
    </cdr:from>
    <cdr:to>
      <cdr:x>0.75444</cdr:x>
      <cdr:y>0.24886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0791" y="468264"/>
          <a:ext cx="2236173" cy="24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75" b="1" i="0" strike="noStrike">
              <a:solidFill>
                <a:srgbClr val="000000"/>
              </a:solidFill>
              <a:latin typeface="Arial"/>
              <a:cs typeface="Arial"/>
            </a:rPr>
            <a:t>TOTAL  :  43</a:t>
          </a:r>
          <a:r>
            <a:rPr lang="es-ES" sz="1075" b="1" i="0" strike="noStrike" baseline="0">
              <a:solidFill>
                <a:srgbClr val="000000"/>
              </a:solidFill>
              <a:latin typeface="Arial"/>
              <a:cs typeface="Arial"/>
            </a:rPr>
            <a:t> 751</a:t>
          </a:r>
          <a:r>
            <a:rPr lang="es-ES" sz="1075" b="1" i="0" strike="noStrike">
              <a:solidFill>
                <a:srgbClr val="000000"/>
              </a:solidFill>
              <a:latin typeface="Arial"/>
              <a:cs typeface="Arial"/>
            </a:rPr>
            <a:t> GWh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73</xdr:row>
      <xdr:rowOff>9525</xdr:rowOff>
    </xdr:from>
    <xdr:to>
      <xdr:col>5</xdr:col>
      <xdr:colOff>695325</xdr:colOff>
      <xdr:row>94</xdr:row>
      <xdr:rowOff>123825</xdr:rowOff>
    </xdr:to>
    <xdr:graphicFrame macro="">
      <xdr:nvGraphicFramePr>
        <xdr:cNvPr id="1917295" name="Chart 1">
          <a:extLst>
            <a:ext uri="{FF2B5EF4-FFF2-40B4-BE49-F238E27FC236}">
              <a16:creationId xmlns:a16="http://schemas.microsoft.com/office/drawing/2014/main" xmlns="" id="{00000000-0008-0000-0500-00006F41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84</xdr:row>
      <xdr:rowOff>19050</xdr:rowOff>
    </xdr:from>
    <xdr:to>
      <xdr:col>5</xdr:col>
      <xdr:colOff>628650</xdr:colOff>
      <xdr:row>112</xdr:row>
      <xdr:rowOff>19050</xdr:rowOff>
    </xdr:to>
    <xdr:graphicFrame macro="">
      <xdr:nvGraphicFramePr>
        <xdr:cNvPr id="8022" name="Chart 1">
          <a:extLst>
            <a:ext uri="{FF2B5EF4-FFF2-40B4-BE49-F238E27FC236}">
              <a16:creationId xmlns:a16="http://schemas.microsoft.com/office/drawing/2014/main" xmlns="" id="{00000000-0008-0000-0600-0000561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84</xdr:row>
      <xdr:rowOff>57150</xdr:rowOff>
    </xdr:from>
    <xdr:to>
      <xdr:col>16</xdr:col>
      <xdr:colOff>0</xdr:colOff>
      <xdr:row>112</xdr:row>
      <xdr:rowOff>28575</xdr:rowOff>
    </xdr:to>
    <xdr:graphicFrame macro="">
      <xdr:nvGraphicFramePr>
        <xdr:cNvPr id="8023" name="Chart 2">
          <a:extLst>
            <a:ext uri="{FF2B5EF4-FFF2-40B4-BE49-F238E27FC236}">
              <a16:creationId xmlns:a16="http://schemas.microsoft.com/office/drawing/2014/main" xmlns="" id="{00000000-0008-0000-0600-0000571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86</xdr:row>
      <xdr:rowOff>85725</xdr:rowOff>
    </xdr:from>
    <xdr:to>
      <xdr:col>6</xdr:col>
      <xdr:colOff>552450</xdr:colOff>
      <xdr:row>110</xdr:row>
      <xdr:rowOff>19050</xdr:rowOff>
    </xdr:to>
    <xdr:graphicFrame macro="">
      <xdr:nvGraphicFramePr>
        <xdr:cNvPr id="9061" name="Chart 1">
          <a:extLst>
            <a:ext uri="{FF2B5EF4-FFF2-40B4-BE49-F238E27FC236}">
              <a16:creationId xmlns:a16="http://schemas.microsoft.com/office/drawing/2014/main" xmlns="" id="{00000000-0008-0000-0700-0000652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142875</xdr:colOff>
      <xdr:row>86</xdr:row>
      <xdr:rowOff>104775</xdr:rowOff>
    </xdr:from>
    <xdr:to>
      <xdr:col>16</xdr:col>
      <xdr:colOff>685800</xdr:colOff>
      <xdr:row>110</xdr:row>
      <xdr:rowOff>0</xdr:rowOff>
    </xdr:to>
    <xdr:graphicFrame macro="">
      <xdr:nvGraphicFramePr>
        <xdr:cNvPr id="9062" name="Chart 2">
          <a:extLst>
            <a:ext uri="{FF2B5EF4-FFF2-40B4-BE49-F238E27FC236}">
              <a16:creationId xmlns:a16="http://schemas.microsoft.com/office/drawing/2014/main" xmlns="" id="{00000000-0008-0000-0700-0000662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1681</xdr:colOff>
      <xdr:row>81</xdr:row>
      <xdr:rowOff>180975</xdr:rowOff>
    </xdr:from>
    <xdr:to>
      <xdr:col>7</xdr:col>
      <xdr:colOff>739588</xdr:colOff>
      <xdr:row>113</xdr:row>
      <xdr:rowOff>142875</xdr:rowOff>
    </xdr:to>
    <xdr:graphicFrame macro="">
      <xdr:nvGraphicFramePr>
        <xdr:cNvPr id="10097" name="Chart 1">
          <a:extLst>
            <a:ext uri="{FF2B5EF4-FFF2-40B4-BE49-F238E27FC236}">
              <a16:creationId xmlns:a16="http://schemas.microsoft.com/office/drawing/2014/main" xmlns="" id="{00000000-0008-0000-0800-000071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81</xdr:row>
      <xdr:rowOff>145678</xdr:rowOff>
    </xdr:from>
    <xdr:to>
      <xdr:col>16</xdr:col>
      <xdr:colOff>895349</xdr:colOff>
      <xdr:row>113</xdr:row>
      <xdr:rowOff>123826</xdr:rowOff>
    </xdr:to>
    <xdr:graphicFrame macro="">
      <xdr:nvGraphicFramePr>
        <xdr:cNvPr id="10098" name="Chart 2">
          <a:extLst>
            <a:ext uri="{FF2B5EF4-FFF2-40B4-BE49-F238E27FC236}">
              <a16:creationId xmlns:a16="http://schemas.microsoft.com/office/drawing/2014/main" xmlns="" id="{00000000-0008-0000-0800-000072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2105025</xdr:colOff>
      <xdr:row>84</xdr:row>
      <xdr:rowOff>28575</xdr:rowOff>
    </xdr:from>
    <xdr:to>
      <xdr:col>12</xdr:col>
      <xdr:colOff>628650</xdr:colOff>
      <xdr:row>110</xdr:row>
      <xdr:rowOff>104775</xdr:rowOff>
    </xdr:to>
    <xdr:graphicFrame macro="">
      <xdr:nvGraphicFramePr>
        <xdr:cNvPr id="10688" name="Chart 6">
          <a:extLst>
            <a:ext uri="{FF2B5EF4-FFF2-40B4-BE49-F238E27FC236}">
              <a16:creationId xmlns:a16="http://schemas.microsoft.com/office/drawing/2014/main" xmlns="" id="{00000000-0008-0000-0900-0000C02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0.38901</cdr:x>
      <cdr:y>0.13209</cdr:y>
    </cdr:from>
    <cdr:to>
      <cdr:x>0.63943</cdr:x>
      <cdr:y>0.20091</cdr:y>
    </cdr:to>
    <cdr:sp macro="" textlink="">
      <cdr:nvSpPr>
        <cdr:cNvPr id="2969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0282" y="846038"/>
          <a:ext cx="2768216" cy="440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47 751 GWh</a:t>
          </a:r>
        </a:p>
        <a:p xmlns:a="http://schemas.openxmlformats.org/drawingml/2006/main">
          <a:pPr algn="ctr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0.3072</cdr:x>
      <cdr:y>0.1289</cdr:y>
    </cdr:from>
    <cdr:to>
      <cdr:x>0.77439</cdr:x>
      <cdr:y>0.19551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25856" y="518248"/>
          <a:ext cx="2945339" cy="2678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 i="0" u="none" strike="noStrike">
              <a:solidFill>
                <a:srgbClr val="000000"/>
              </a:solidFill>
              <a:latin typeface="Arial"/>
              <a:cs typeface="Arial"/>
            </a:rPr>
            <a:t>Total clientes:  7 777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499</a:t>
          </a:r>
          <a:endParaRPr lang="en-US" sz="1400" b="1" i="0" u="none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1225923</xdr:colOff>
      <xdr:row>168</xdr:row>
      <xdr:rowOff>82364</xdr:rowOff>
    </xdr:from>
    <xdr:to>
      <xdr:col>15</xdr:col>
      <xdr:colOff>44262</xdr:colOff>
      <xdr:row>218</xdr:row>
      <xdr:rowOff>120464</xdr:rowOff>
    </xdr:to>
    <xdr:graphicFrame macro="">
      <xdr:nvGraphicFramePr>
        <xdr:cNvPr id="19260574" name="Chart 7">
          <a:extLst>
            <a:ext uri="{FF2B5EF4-FFF2-40B4-BE49-F238E27FC236}">
              <a16:creationId xmlns:a16="http://schemas.microsoft.com/office/drawing/2014/main" xmlns="" id="{00000000-0008-0000-0A00-00009EE42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1221441</xdr:colOff>
      <xdr:row>118</xdr:row>
      <xdr:rowOff>79562</xdr:rowOff>
    </xdr:from>
    <xdr:to>
      <xdr:col>15</xdr:col>
      <xdr:colOff>30255</xdr:colOff>
      <xdr:row>164</xdr:row>
      <xdr:rowOff>60512</xdr:rowOff>
    </xdr:to>
    <xdr:graphicFrame macro="">
      <xdr:nvGraphicFramePr>
        <xdr:cNvPr id="19260575" name="Chart 8">
          <a:extLst>
            <a:ext uri="{FF2B5EF4-FFF2-40B4-BE49-F238E27FC236}">
              <a16:creationId xmlns:a16="http://schemas.microsoft.com/office/drawing/2014/main" xmlns="" id="{00000000-0008-0000-0A00-00009FE42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1203512</xdr:colOff>
      <xdr:row>223</xdr:row>
      <xdr:rowOff>122704</xdr:rowOff>
    </xdr:from>
    <xdr:to>
      <xdr:col>15</xdr:col>
      <xdr:colOff>2801</xdr:colOff>
      <xdr:row>271</xdr:row>
      <xdr:rowOff>122705</xdr:rowOff>
    </xdr:to>
    <xdr:graphicFrame macro="">
      <xdr:nvGraphicFramePr>
        <xdr:cNvPr id="19260576" name="Chart 9">
          <a:extLst>
            <a:ext uri="{FF2B5EF4-FFF2-40B4-BE49-F238E27FC236}">
              <a16:creationId xmlns:a16="http://schemas.microsoft.com/office/drawing/2014/main" xmlns="" id="{00000000-0008-0000-0A00-0000A0E42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842682</xdr:colOff>
      <xdr:row>84</xdr:row>
      <xdr:rowOff>54909</xdr:rowOff>
    </xdr:from>
    <xdr:to>
      <xdr:col>15</xdr:col>
      <xdr:colOff>33618</xdr:colOff>
      <xdr:row>108</xdr:row>
      <xdr:rowOff>19050</xdr:rowOff>
    </xdr:to>
    <xdr:graphicFrame macro="">
      <xdr:nvGraphicFramePr>
        <xdr:cNvPr id="19316893" name="Chart 1">
          <a:extLst>
            <a:ext uri="{FF2B5EF4-FFF2-40B4-BE49-F238E27FC236}">
              <a16:creationId xmlns:a16="http://schemas.microsoft.com/office/drawing/2014/main" xmlns="" id="{00000000-0008-0000-0B00-00009DC0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939614</xdr:colOff>
      <xdr:row>116</xdr:row>
      <xdr:rowOff>18863</xdr:rowOff>
    </xdr:from>
    <xdr:to>
      <xdr:col>15</xdr:col>
      <xdr:colOff>11206</xdr:colOff>
      <xdr:row>156</xdr:row>
      <xdr:rowOff>34637</xdr:rowOff>
    </xdr:to>
    <xdr:graphicFrame macro="">
      <xdr:nvGraphicFramePr>
        <xdr:cNvPr id="19316894" name="Chart 2">
          <a:extLst>
            <a:ext uri="{FF2B5EF4-FFF2-40B4-BE49-F238E27FC236}">
              <a16:creationId xmlns:a16="http://schemas.microsoft.com/office/drawing/2014/main" xmlns="" id="{00000000-0008-0000-0B00-00009EC0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1008496</xdr:colOff>
      <xdr:row>163</xdr:row>
      <xdr:rowOff>39543</xdr:rowOff>
    </xdr:from>
    <xdr:to>
      <xdr:col>15</xdr:col>
      <xdr:colOff>17319</xdr:colOff>
      <xdr:row>213</xdr:row>
      <xdr:rowOff>0</xdr:rowOff>
    </xdr:to>
    <xdr:graphicFrame macro="">
      <xdr:nvGraphicFramePr>
        <xdr:cNvPr id="19316895" name="Chart 3">
          <a:extLst>
            <a:ext uri="{FF2B5EF4-FFF2-40B4-BE49-F238E27FC236}">
              <a16:creationId xmlns:a16="http://schemas.microsoft.com/office/drawing/2014/main" xmlns="" id="{00000000-0008-0000-0B00-00009FC0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1480297</xdr:colOff>
      <xdr:row>127</xdr:row>
      <xdr:rowOff>95250</xdr:rowOff>
    </xdr:from>
    <xdr:to>
      <xdr:col>14</xdr:col>
      <xdr:colOff>484909</xdr:colOff>
      <xdr:row>164</xdr:row>
      <xdr:rowOff>121227</xdr:rowOff>
    </xdr:to>
    <xdr:graphicFrame macro="">
      <xdr:nvGraphicFramePr>
        <xdr:cNvPr id="15569258" name="Chart 1">
          <a:extLst>
            <a:ext uri="{FF2B5EF4-FFF2-40B4-BE49-F238E27FC236}">
              <a16:creationId xmlns:a16="http://schemas.microsoft.com/office/drawing/2014/main" xmlns="" id="{00000000-0008-0000-0C00-00006A91E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1483659</xdr:colOff>
      <xdr:row>162</xdr:row>
      <xdr:rowOff>48490</xdr:rowOff>
    </xdr:from>
    <xdr:to>
      <xdr:col>14</xdr:col>
      <xdr:colOff>590550</xdr:colOff>
      <xdr:row>202</xdr:row>
      <xdr:rowOff>128154</xdr:rowOff>
    </xdr:to>
    <xdr:graphicFrame macro="">
      <xdr:nvGraphicFramePr>
        <xdr:cNvPr id="15569259" name="Chart 2">
          <a:extLst>
            <a:ext uri="{FF2B5EF4-FFF2-40B4-BE49-F238E27FC236}">
              <a16:creationId xmlns:a16="http://schemas.microsoft.com/office/drawing/2014/main" xmlns="" id="{00000000-0008-0000-0C00-00006B91E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1433437</xdr:colOff>
      <xdr:row>204</xdr:row>
      <xdr:rowOff>155763</xdr:rowOff>
    </xdr:from>
    <xdr:to>
      <xdr:col>14</xdr:col>
      <xdr:colOff>568903</xdr:colOff>
      <xdr:row>246</xdr:row>
      <xdr:rowOff>50988</xdr:rowOff>
    </xdr:to>
    <xdr:graphicFrame macro="">
      <xdr:nvGraphicFramePr>
        <xdr:cNvPr id="15569260" name="Chart 3">
          <a:extLst>
            <a:ext uri="{FF2B5EF4-FFF2-40B4-BE49-F238E27FC236}">
              <a16:creationId xmlns:a16="http://schemas.microsoft.com/office/drawing/2014/main" xmlns="" id="{00000000-0008-0000-0C00-00006C91E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5</xdr:row>
      <xdr:rowOff>142875</xdr:rowOff>
    </xdr:from>
    <xdr:to>
      <xdr:col>10</xdr:col>
      <xdr:colOff>733425</xdr:colOff>
      <xdr:row>26</xdr:row>
      <xdr:rowOff>85725</xdr:rowOff>
    </xdr:to>
    <xdr:graphicFrame macro="">
      <xdr:nvGraphicFramePr>
        <xdr:cNvPr id="19324060" name="Chart 1">
          <a:extLst>
            <a:ext uri="{FF2B5EF4-FFF2-40B4-BE49-F238E27FC236}">
              <a16:creationId xmlns:a16="http://schemas.microsoft.com/office/drawing/2014/main" xmlns="" id="{00000000-0008-0000-0D00-00009CDC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55</xdr:row>
      <xdr:rowOff>161925</xdr:rowOff>
    </xdr:from>
    <xdr:to>
      <xdr:col>10</xdr:col>
      <xdr:colOff>723900</xdr:colOff>
      <xdr:row>78</xdr:row>
      <xdr:rowOff>85725</xdr:rowOff>
    </xdr:to>
    <xdr:graphicFrame macro="">
      <xdr:nvGraphicFramePr>
        <xdr:cNvPr id="19324061" name="Chart 2">
          <a:extLst>
            <a:ext uri="{FF2B5EF4-FFF2-40B4-BE49-F238E27FC236}">
              <a16:creationId xmlns:a16="http://schemas.microsoft.com/office/drawing/2014/main" xmlns="" id="{00000000-0008-0000-0D00-00009DDC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66675</xdr:colOff>
      <xdr:row>30</xdr:row>
      <xdr:rowOff>161925</xdr:rowOff>
    </xdr:from>
    <xdr:to>
      <xdr:col>10</xdr:col>
      <xdr:colOff>723900</xdr:colOff>
      <xdr:row>51</xdr:row>
      <xdr:rowOff>142875</xdr:rowOff>
    </xdr:to>
    <xdr:graphicFrame macro="">
      <xdr:nvGraphicFramePr>
        <xdr:cNvPr id="19324062" name="Chart 5">
          <a:extLst>
            <a:ext uri="{FF2B5EF4-FFF2-40B4-BE49-F238E27FC236}">
              <a16:creationId xmlns:a16="http://schemas.microsoft.com/office/drawing/2014/main" xmlns="" id="{00000000-0008-0000-0D00-00009EDC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0.34789</cdr:x>
      <cdr:y>0.14613</cdr:y>
    </cdr:from>
    <cdr:to>
      <cdr:x>0.80404</cdr:x>
      <cdr:y>0.19625</cdr:y>
    </cdr:to>
    <cdr:sp macro="" textlink="">
      <cdr:nvSpPr>
        <cdr:cNvPr id="1914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6297" y="507926"/>
          <a:ext cx="2093023" cy="1742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25" b="1" i="0" u="none" strike="noStrike" baseline="0">
              <a:solidFill>
                <a:srgbClr val="000000"/>
              </a:solidFill>
              <a:latin typeface="Arial"/>
              <a:cs typeface="Arial"/>
            </a:rPr>
            <a:t>TOTAL: 4 582 X 10</a:t>
          </a:r>
          <a:r>
            <a:rPr lang="es-ES" sz="825" b="1" i="0" u="none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825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0.26681</cdr:x>
      <cdr:y>0.11764</cdr:y>
    </cdr:from>
    <cdr:to>
      <cdr:x>0.78412</cdr:x>
      <cdr:y>0.23273</cdr:y>
    </cdr:to>
    <cdr:sp macro="" textlink="">
      <cdr:nvSpPr>
        <cdr:cNvPr id="19251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6786" y="446382"/>
          <a:ext cx="2378579" cy="43669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Generadoras :   1 404   x 10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Distribuidoras:  3 178  x 10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0.26027</cdr:x>
      <cdr:y>0.14437</cdr:y>
    </cdr:from>
    <cdr:to>
      <cdr:x>0.75757</cdr:x>
      <cdr:y>0.21734</cdr:y>
    </cdr:to>
    <cdr:sp macro="" textlink="">
      <cdr:nvSpPr>
        <cdr:cNvPr id="193537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4250" y="509798"/>
          <a:ext cx="2281837" cy="257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ctr" rtl="0">
            <a:lnSpc>
              <a:spcPts val="900"/>
            </a:lnSpc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4 582x 10 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miles US $</a:t>
          </a:r>
          <a:endParaRPr lang="es-ES" sz="1000" b="0" i="0" u="none" strike="noStrike" baseline="3000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lnSpc>
              <a:spcPts val="1000"/>
            </a:lnSpc>
            <a:defRPr sz="1000"/>
          </a:pPr>
          <a:endParaRPr lang="es-ES" sz="1000" b="0" i="0" u="none" strike="noStrike" baseline="3000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26</xdr:row>
      <xdr:rowOff>19050</xdr:rowOff>
    </xdr:from>
    <xdr:to>
      <xdr:col>21</xdr:col>
      <xdr:colOff>847725</xdr:colOff>
      <xdr:row>44</xdr:row>
      <xdr:rowOff>123825</xdr:rowOff>
    </xdr:to>
    <xdr:graphicFrame macro="">
      <xdr:nvGraphicFramePr>
        <xdr:cNvPr id="14652965" name="Chart 4">
          <a:extLst>
            <a:ext uri="{FF2B5EF4-FFF2-40B4-BE49-F238E27FC236}">
              <a16:creationId xmlns:a16="http://schemas.microsoft.com/office/drawing/2014/main" xmlns="" id="{00000000-0008-0000-0E00-00002596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257175</xdr:colOff>
      <xdr:row>71</xdr:row>
      <xdr:rowOff>9525</xdr:rowOff>
    </xdr:from>
    <xdr:to>
      <xdr:col>11</xdr:col>
      <xdr:colOff>457200</xdr:colOff>
      <xdr:row>90</xdr:row>
      <xdr:rowOff>104775</xdr:rowOff>
    </xdr:to>
    <xdr:graphicFrame macro="">
      <xdr:nvGraphicFramePr>
        <xdr:cNvPr id="14652966" name="Chart 6">
          <a:extLst>
            <a:ext uri="{FF2B5EF4-FFF2-40B4-BE49-F238E27FC236}">
              <a16:creationId xmlns:a16="http://schemas.microsoft.com/office/drawing/2014/main" xmlns="" id="{00000000-0008-0000-0E00-00002696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114300</xdr:colOff>
      <xdr:row>71</xdr:row>
      <xdr:rowOff>0</xdr:rowOff>
    </xdr:from>
    <xdr:to>
      <xdr:col>21</xdr:col>
      <xdr:colOff>561975</xdr:colOff>
      <xdr:row>90</xdr:row>
      <xdr:rowOff>95250</xdr:rowOff>
    </xdr:to>
    <xdr:graphicFrame macro="">
      <xdr:nvGraphicFramePr>
        <xdr:cNvPr id="14652967" name="Chart 7">
          <a:extLst>
            <a:ext uri="{FF2B5EF4-FFF2-40B4-BE49-F238E27FC236}">
              <a16:creationId xmlns:a16="http://schemas.microsoft.com/office/drawing/2014/main" xmlns="" id="{00000000-0008-0000-0E00-00002796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447675</xdr:colOff>
      <xdr:row>74</xdr:row>
      <xdr:rowOff>57150</xdr:rowOff>
    </xdr:from>
    <xdr:to>
      <xdr:col>20</xdr:col>
      <xdr:colOff>96308</xdr:colOff>
      <xdr:row>75</xdr:row>
      <xdr:rowOff>135466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 txBox="1">
          <a:spLocks noChangeArrowheads="1"/>
        </xdr:cNvSpPr>
      </xdr:nvSpPr>
      <xdr:spPr bwMode="auto">
        <a:xfrm>
          <a:off x="9667875" y="13639800"/>
          <a:ext cx="2258483" cy="24024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TOTAL: 2 963</a:t>
          </a:r>
          <a:r>
            <a:rPr lang="es-ES" sz="115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 x 10</a:t>
          </a:r>
          <a:r>
            <a:rPr lang="es-ES" sz="1150" b="1" i="0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0.29164</cdr:x>
      <cdr:y>0.14652</cdr:y>
    </cdr:from>
    <cdr:to>
      <cdr:x>0.71164</cdr:x>
      <cdr:y>0.2151</cdr:y>
    </cdr:to>
    <cdr:sp macro="" textlink="">
      <cdr:nvSpPr>
        <cdr:cNvPr id="819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47257" y="609887"/>
          <a:ext cx="2372293" cy="285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TOTAL: 1</a:t>
          </a:r>
          <a:r>
            <a:rPr lang="es-ES" sz="1125" b="1" i="0" strike="noStrike" baseline="0">
              <a:solidFill>
                <a:srgbClr val="000000"/>
              </a:solidFill>
              <a:latin typeface="Arial"/>
              <a:cs typeface="Arial"/>
            </a:rPr>
            <a:t> 619</a:t>
          </a: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  x 10</a:t>
          </a:r>
          <a:r>
            <a:rPr lang="es-ES" sz="1125" b="1" i="0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 miles US $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24</xdr:row>
      <xdr:rowOff>95250</xdr:rowOff>
    </xdr:from>
    <xdr:to>
      <xdr:col>6</xdr:col>
      <xdr:colOff>323850</xdr:colOff>
      <xdr:row>26</xdr:row>
      <xdr:rowOff>57150</xdr:rowOff>
    </xdr:to>
    <xdr:sp macro="" textlink="">
      <xdr:nvSpPr>
        <xdr:cNvPr id="2" name="Text Box 1026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247900" y="4838700"/>
          <a:ext cx="3562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TOTAL  :   1 139 x 10</a:t>
          </a:r>
          <a:r>
            <a:rPr lang="en-US" sz="1200" b="1" i="0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Miles de US $</a:t>
          </a:r>
        </a:p>
      </xdr:txBody>
    </xdr:sp>
    <xdr:clientData/>
  </xdr:twoCellAnchor>
  <xdr:twoCellAnchor>
    <xdr:from>
      <xdr:col>0</xdr:col>
      <xdr:colOff>133350</xdr:colOff>
      <xdr:row>22</xdr:row>
      <xdr:rowOff>0</xdr:rowOff>
    </xdr:from>
    <xdr:to>
      <xdr:col>7</xdr:col>
      <xdr:colOff>266700</xdr:colOff>
      <xdr:row>45</xdr:row>
      <xdr:rowOff>57150</xdr:rowOff>
    </xdr:to>
    <xdr:graphicFrame macro="">
      <xdr:nvGraphicFramePr>
        <xdr:cNvPr id="17172" name="Chart 1027">
          <a:extLst>
            <a:ext uri="{FF2B5EF4-FFF2-40B4-BE49-F238E27FC236}">
              <a16:creationId xmlns:a16="http://schemas.microsoft.com/office/drawing/2014/main" xmlns="" id="{00000000-0008-0000-0F00-0000144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36</xdr:row>
      <xdr:rowOff>123825</xdr:rowOff>
    </xdr:from>
    <xdr:to>
      <xdr:col>8</xdr:col>
      <xdr:colOff>685800</xdr:colOff>
      <xdr:row>37</xdr:row>
      <xdr:rowOff>133350</xdr:rowOff>
    </xdr:to>
    <xdr:sp macro="" textlink="">
      <xdr:nvSpPr>
        <xdr:cNvPr id="2" name="Text Box 2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6905625" y="677227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xdr:txBody>
    </xdr:sp>
    <xdr:clientData/>
  </xdr:twoCellAnchor>
  <xdr:twoCellAnchor>
    <xdr:from>
      <xdr:col>7</xdr:col>
      <xdr:colOff>66675</xdr:colOff>
      <xdr:row>37</xdr:row>
      <xdr:rowOff>47625</xdr:rowOff>
    </xdr:from>
    <xdr:to>
      <xdr:col>7</xdr:col>
      <xdr:colOff>371475</xdr:colOff>
      <xdr:row>38</xdr:row>
      <xdr:rowOff>57150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791200" y="6867525"/>
          <a:ext cx="3048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7</xdr:col>
      <xdr:colOff>76200</xdr:colOff>
      <xdr:row>35</xdr:row>
      <xdr:rowOff>76200</xdr:rowOff>
    </xdr:from>
    <xdr:to>
      <xdr:col>7</xdr:col>
      <xdr:colOff>371475</xdr:colOff>
      <xdr:row>36</xdr:row>
      <xdr:rowOff>47625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5800725" y="6524625"/>
          <a:ext cx="2952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61%</a:t>
          </a:r>
        </a:p>
      </xdr:txBody>
    </xdr:sp>
    <xdr:clientData/>
  </xdr:twoCellAnchor>
  <xdr:twoCellAnchor>
    <xdr:from>
      <xdr:col>6</xdr:col>
      <xdr:colOff>666751</xdr:colOff>
      <xdr:row>8</xdr:row>
      <xdr:rowOff>114300</xdr:rowOff>
    </xdr:from>
    <xdr:to>
      <xdr:col>8</xdr:col>
      <xdr:colOff>303611</xdr:colOff>
      <xdr:row>10</xdr:row>
      <xdr:rowOff>19050</xdr:rowOff>
    </xdr:to>
    <xdr:sp macro="" textlink="">
      <xdr:nvSpPr>
        <xdr:cNvPr id="5" name="Text Box 36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5629276" y="2152650"/>
          <a:ext cx="116086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35 613 GWh</a:t>
          </a:r>
          <a:endParaRPr lang="es-PE"/>
        </a:p>
      </xdr:txBody>
    </xdr:sp>
    <xdr:clientData/>
  </xdr:twoCellAnchor>
  <xdr:twoCellAnchor>
    <xdr:from>
      <xdr:col>5</xdr:col>
      <xdr:colOff>171450</xdr:colOff>
      <xdr:row>5</xdr:row>
      <xdr:rowOff>190500</xdr:rowOff>
    </xdr:from>
    <xdr:to>
      <xdr:col>9</xdr:col>
      <xdr:colOff>638175</xdr:colOff>
      <xdr:row>22</xdr:row>
      <xdr:rowOff>28575</xdr:rowOff>
    </xdr:to>
    <xdr:graphicFrame macro="">
      <xdr:nvGraphicFramePr>
        <xdr:cNvPr id="21855281" name="Chart 17">
          <a:extLst>
            <a:ext uri="{FF2B5EF4-FFF2-40B4-BE49-F238E27FC236}">
              <a16:creationId xmlns:a16="http://schemas.microsoft.com/office/drawing/2014/main" xmlns="" id="{00000000-0008-0000-0200-0000317C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276225</xdr:colOff>
      <xdr:row>49</xdr:row>
      <xdr:rowOff>161925</xdr:rowOff>
    </xdr:from>
    <xdr:to>
      <xdr:col>9</xdr:col>
      <xdr:colOff>647700</xdr:colOff>
      <xdr:row>70</xdr:row>
      <xdr:rowOff>47625</xdr:rowOff>
    </xdr:to>
    <xdr:graphicFrame macro="">
      <xdr:nvGraphicFramePr>
        <xdr:cNvPr id="21855282" name="Chart 18">
          <a:extLst>
            <a:ext uri="{FF2B5EF4-FFF2-40B4-BE49-F238E27FC236}">
              <a16:creationId xmlns:a16="http://schemas.microsoft.com/office/drawing/2014/main" xmlns="" id="{00000000-0008-0000-0200-0000327C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419100</xdr:colOff>
      <xdr:row>36</xdr:row>
      <xdr:rowOff>123825</xdr:rowOff>
    </xdr:from>
    <xdr:to>
      <xdr:col>8</xdr:col>
      <xdr:colOff>685800</xdr:colOff>
      <xdr:row>37</xdr:row>
      <xdr:rowOff>133350</xdr:rowOff>
    </xdr:to>
    <xdr:sp macro="" textlink="">
      <xdr:nvSpPr>
        <xdr:cNvPr id="8" name="Text Box 26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6905625" y="677227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xdr:txBody>
    </xdr:sp>
    <xdr:clientData/>
  </xdr:twoCellAnchor>
  <xdr:twoCellAnchor>
    <xdr:from>
      <xdr:col>7</xdr:col>
      <xdr:colOff>66675</xdr:colOff>
      <xdr:row>37</xdr:row>
      <xdr:rowOff>47625</xdr:rowOff>
    </xdr:from>
    <xdr:to>
      <xdr:col>7</xdr:col>
      <xdr:colOff>371475</xdr:colOff>
      <xdr:row>38</xdr:row>
      <xdr:rowOff>57150</xdr:rowOff>
    </xdr:to>
    <xdr:sp macro="" textlink="">
      <xdr:nvSpPr>
        <xdr:cNvPr id="9" name="Text Box 27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5791200" y="6867525"/>
          <a:ext cx="3048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7</xdr:col>
      <xdr:colOff>76200</xdr:colOff>
      <xdr:row>35</xdr:row>
      <xdr:rowOff>76200</xdr:rowOff>
    </xdr:from>
    <xdr:to>
      <xdr:col>7</xdr:col>
      <xdr:colOff>371475</xdr:colOff>
      <xdr:row>36</xdr:row>
      <xdr:rowOff>47625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5800725" y="6524625"/>
          <a:ext cx="2952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61%</a:t>
          </a:r>
        </a:p>
      </xdr:txBody>
    </xdr:sp>
    <xdr:clientData/>
  </xdr:twoCellAnchor>
  <xdr:twoCellAnchor>
    <xdr:from>
      <xdr:col>5</xdr:col>
      <xdr:colOff>219075</xdr:colOff>
      <xdr:row>27</xdr:row>
      <xdr:rowOff>0</xdr:rowOff>
    </xdr:from>
    <xdr:to>
      <xdr:col>9</xdr:col>
      <xdr:colOff>619125</xdr:colOff>
      <xdr:row>44</xdr:row>
      <xdr:rowOff>104775</xdr:rowOff>
    </xdr:to>
    <xdr:graphicFrame macro="">
      <xdr:nvGraphicFramePr>
        <xdr:cNvPr id="21855286" name="Chart 32">
          <a:extLst>
            <a:ext uri="{FF2B5EF4-FFF2-40B4-BE49-F238E27FC236}">
              <a16:creationId xmlns:a16="http://schemas.microsoft.com/office/drawing/2014/main" xmlns="" id="{00000000-0008-0000-0200-0000367C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219491</xdr:colOff>
      <xdr:row>7</xdr:row>
      <xdr:rowOff>6626</xdr:rowOff>
    </xdr:from>
    <xdr:to>
      <xdr:col>7</xdr:col>
      <xdr:colOff>618351</xdr:colOff>
      <xdr:row>8</xdr:row>
      <xdr:rowOff>2484</xdr:rowOff>
    </xdr:to>
    <xdr:sp macro="" textlink="">
      <xdr:nvSpPr>
        <xdr:cNvPr id="12" name="Text Box 36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5951056" y="1828800"/>
          <a:ext cx="1160860" cy="236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43 751 GWh</a:t>
          </a:r>
          <a:endParaRPr lang="es-PE"/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0.33591</cdr:x>
      <cdr:y>0.15847</cdr:y>
    </cdr:from>
    <cdr:to>
      <cdr:x>0.80125</cdr:x>
      <cdr:y>0.26184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1141" y="587666"/>
          <a:ext cx="2993789" cy="38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TOTAL: 4</a:t>
          </a:r>
          <a:r>
            <a:rPr lang="es-ES" sz="1100" b="1" i="0" strike="noStrike" baseline="0">
              <a:solidFill>
                <a:srgbClr val="000000"/>
              </a:solidFill>
              <a:latin typeface="Arial"/>
              <a:cs typeface="Arial"/>
            </a:rPr>
            <a:t> 479 698</a:t>
          </a: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  millones</a:t>
          </a:r>
          <a:r>
            <a:rPr lang="es-ES" sz="11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US $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25</xdr:row>
      <xdr:rowOff>238125</xdr:rowOff>
    </xdr:from>
    <xdr:to>
      <xdr:col>14</xdr:col>
      <xdr:colOff>180975</xdr:colOff>
      <xdr:row>45</xdr:row>
      <xdr:rowOff>19050</xdr:rowOff>
    </xdr:to>
    <xdr:graphicFrame macro="">
      <xdr:nvGraphicFramePr>
        <xdr:cNvPr id="17802" name="Chart 9">
          <a:extLst>
            <a:ext uri="{FF2B5EF4-FFF2-40B4-BE49-F238E27FC236}">
              <a16:creationId xmlns:a16="http://schemas.microsoft.com/office/drawing/2014/main" xmlns="" id="{00000000-0008-0000-1000-00008A4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30</xdr:row>
      <xdr:rowOff>0</xdr:rowOff>
    </xdr:from>
    <xdr:to>
      <xdr:col>8</xdr:col>
      <xdr:colOff>9525</xdr:colOff>
      <xdr:row>46</xdr:row>
      <xdr:rowOff>0</xdr:rowOff>
    </xdr:to>
    <xdr:graphicFrame macro="">
      <xdr:nvGraphicFramePr>
        <xdr:cNvPr id="14659109" name="Chart 6">
          <a:extLst>
            <a:ext uri="{FF2B5EF4-FFF2-40B4-BE49-F238E27FC236}">
              <a16:creationId xmlns:a16="http://schemas.microsoft.com/office/drawing/2014/main" xmlns="" id="{00000000-0008-0000-1100-000025AE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523875</xdr:colOff>
      <xdr:row>29</xdr:row>
      <xdr:rowOff>47625</xdr:rowOff>
    </xdr:from>
    <xdr:to>
      <xdr:col>22</xdr:col>
      <xdr:colOff>533400</xdr:colOff>
      <xdr:row>46</xdr:row>
      <xdr:rowOff>38100</xdr:rowOff>
    </xdr:to>
    <xdr:graphicFrame macro="">
      <xdr:nvGraphicFramePr>
        <xdr:cNvPr id="14659110" name="Chart 7">
          <a:extLst>
            <a:ext uri="{FF2B5EF4-FFF2-40B4-BE49-F238E27FC236}">
              <a16:creationId xmlns:a16="http://schemas.microsoft.com/office/drawing/2014/main" xmlns="" id="{00000000-0008-0000-1100-000026AE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276225</xdr:colOff>
      <xdr:row>48</xdr:row>
      <xdr:rowOff>123825</xdr:rowOff>
    </xdr:from>
    <xdr:to>
      <xdr:col>8</xdr:col>
      <xdr:colOff>9525</xdr:colOff>
      <xdr:row>66</xdr:row>
      <xdr:rowOff>152400</xdr:rowOff>
    </xdr:to>
    <xdr:graphicFrame macro="">
      <xdr:nvGraphicFramePr>
        <xdr:cNvPr id="14659111" name="Chart 8">
          <a:extLst>
            <a:ext uri="{FF2B5EF4-FFF2-40B4-BE49-F238E27FC236}">
              <a16:creationId xmlns:a16="http://schemas.microsoft.com/office/drawing/2014/main" xmlns="" id="{00000000-0008-0000-1100-000027AE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514350</xdr:colOff>
      <xdr:row>48</xdr:row>
      <xdr:rowOff>152400</xdr:rowOff>
    </xdr:from>
    <xdr:to>
      <xdr:col>22</xdr:col>
      <xdr:colOff>581025</xdr:colOff>
      <xdr:row>66</xdr:row>
      <xdr:rowOff>133350</xdr:rowOff>
    </xdr:to>
    <xdr:graphicFrame macro="">
      <xdr:nvGraphicFramePr>
        <xdr:cNvPr id="14659112" name="Chart 9">
          <a:extLst>
            <a:ext uri="{FF2B5EF4-FFF2-40B4-BE49-F238E27FC236}">
              <a16:creationId xmlns:a16="http://schemas.microsoft.com/office/drawing/2014/main" xmlns="" id="{00000000-0008-0000-1100-000028AE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0</xdr:row>
      <xdr:rowOff>161925</xdr:rowOff>
    </xdr:from>
    <xdr:to>
      <xdr:col>8</xdr:col>
      <xdr:colOff>742950</xdr:colOff>
      <xdr:row>18</xdr:row>
      <xdr:rowOff>19050</xdr:rowOff>
    </xdr:to>
    <xdr:graphicFrame macro="">
      <xdr:nvGraphicFramePr>
        <xdr:cNvPr id="19339730" name="Chart 1">
          <a:extLst>
            <a:ext uri="{FF2B5EF4-FFF2-40B4-BE49-F238E27FC236}">
              <a16:creationId xmlns:a16="http://schemas.microsoft.com/office/drawing/2014/main" xmlns="" id="{00000000-0008-0000-1200-0000D2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314325</xdr:colOff>
      <xdr:row>0</xdr:row>
      <xdr:rowOff>142875</xdr:rowOff>
    </xdr:from>
    <xdr:to>
      <xdr:col>17</xdr:col>
      <xdr:colOff>409575</xdr:colOff>
      <xdr:row>18</xdr:row>
      <xdr:rowOff>0</xdr:rowOff>
    </xdr:to>
    <xdr:graphicFrame macro="">
      <xdr:nvGraphicFramePr>
        <xdr:cNvPr id="19339731" name="Chart 2">
          <a:extLst>
            <a:ext uri="{FF2B5EF4-FFF2-40B4-BE49-F238E27FC236}">
              <a16:creationId xmlns:a16="http://schemas.microsoft.com/office/drawing/2014/main" xmlns="" id="{00000000-0008-0000-1200-0000D3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19</xdr:row>
      <xdr:rowOff>0</xdr:rowOff>
    </xdr:from>
    <xdr:to>
      <xdr:col>9</xdr:col>
      <xdr:colOff>0</xdr:colOff>
      <xdr:row>37</xdr:row>
      <xdr:rowOff>0</xdr:rowOff>
    </xdr:to>
    <xdr:graphicFrame macro="">
      <xdr:nvGraphicFramePr>
        <xdr:cNvPr id="19339732" name="Chart 3">
          <a:extLst>
            <a:ext uri="{FF2B5EF4-FFF2-40B4-BE49-F238E27FC236}">
              <a16:creationId xmlns:a16="http://schemas.microsoft.com/office/drawing/2014/main" xmlns="" id="{00000000-0008-0000-1200-0000D4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333375</xdr:colOff>
      <xdr:row>19</xdr:row>
      <xdr:rowOff>9525</xdr:rowOff>
    </xdr:from>
    <xdr:to>
      <xdr:col>17</xdr:col>
      <xdr:colOff>428625</xdr:colOff>
      <xdr:row>37</xdr:row>
      <xdr:rowOff>0</xdr:rowOff>
    </xdr:to>
    <xdr:graphicFrame macro="">
      <xdr:nvGraphicFramePr>
        <xdr:cNvPr id="19339733" name="Chart 4">
          <a:extLst>
            <a:ext uri="{FF2B5EF4-FFF2-40B4-BE49-F238E27FC236}">
              <a16:creationId xmlns:a16="http://schemas.microsoft.com/office/drawing/2014/main" xmlns="" id="{00000000-0008-0000-1200-0000D5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314325</xdr:colOff>
      <xdr:row>38</xdr:row>
      <xdr:rowOff>0</xdr:rowOff>
    </xdr:from>
    <xdr:to>
      <xdr:col>17</xdr:col>
      <xdr:colOff>457200</xdr:colOff>
      <xdr:row>54</xdr:row>
      <xdr:rowOff>9525</xdr:rowOff>
    </xdr:to>
    <xdr:graphicFrame macro="">
      <xdr:nvGraphicFramePr>
        <xdr:cNvPr id="19339734" name="Chart 5">
          <a:extLst>
            <a:ext uri="{FF2B5EF4-FFF2-40B4-BE49-F238E27FC236}">
              <a16:creationId xmlns:a16="http://schemas.microsoft.com/office/drawing/2014/main" xmlns="" id="{00000000-0008-0000-1200-0000D6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123825</xdr:colOff>
      <xdr:row>37</xdr:row>
      <xdr:rowOff>152400</xdr:rowOff>
    </xdr:from>
    <xdr:to>
      <xdr:col>9</xdr:col>
      <xdr:colOff>76200</xdr:colOff>
      <xdr:row>53</xdr:row>
      <xdr:rowOff>142875</xdr:rowOff>
    </xdr:to>
    <xdr:graphicFrame macro="">
      <xdr:nvGraphicFramePr>
        <xdr:cNvPr id="19339735" name="Chart 8">
          <a:extLst>
            <a:ext uri="{FF2B5EF4-FFF2-40B4-BE49-F238E27FC236}">
              <a16:creationId xmlns:a16="http://schemas.microsoft.com/office/drawing/2014/main" xmlns="" id="{00000000-0008-0000-1200-0000D7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171450</xdr:colOff>
      <xdr:row>57</xdr:row>
      <xdr:rowOff>19050</xdr:rowOff>
    </xdr:from>
    <xdr:to>
      <xdr:col>9</xdr:col>
      <xdr:colOff>76200</xdr:colOff>
      <xdr:row>73</xdr:row>
      <xdr:rowOff>9525</xdr:rowOff>
    </xdr:to>
    <xdr:graphicFrame macro="">
      <xdr:nvGraphicFramePr>
        <xdr:cNvPr id="19339736" name="Chart 8">
          <a:extLst>
            <a:ext uri="{FF2B5EF4-FFF2-40B4-BE49-F238E27FC236}">
              <a16:creationId xmlns:a16="http://schemas.microsoft.com/office/drawing/2014/main" xmlns="" id="{00000000-0008-0000-1200-0000D8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333375</xdr:colOff>
      <xdr:row>57</xdr:row>
      <xdr:rowOff>0</xdr:rowOff>
    </xdr:from>
    <xdr:to>
      <xdr:col>17</xdr:col>
      <xdr:colOff>476250</xdr:colOff>
      <xdr:row>73</xdr:row>
      <xdr:rowOff>11206</xdr:rowOff>
    </xdr:to>
    <xdr:graphicFrame macro="">
      <xdr:nvGraphicFramePr>
        <xdr:cNvPr id="19339737" name="Chart 8">
          <a:extLst>
            <a:ext uri="{FF2B5EF4-FFF2-40B4-BE49-F238E27FC236}">
              <a16:creationId xmlns:a16="http://schemas.microsoft.com/office/drawing/2014/main" xmlns="" id="{00000000-0008-0000-1200-0000D9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380186</xdr:colOff>
      <xdr:row>73</xdr:row>
      <xdr:rowOff>195644</xdr:rowOff>
    </xdr:from>
    <xdr:to>
      <xdr:col>13</xdr:col>
      <xdr:colOff>389711</xdr:colOff>
      <xdr:row>89</xdr:row>
      <xdr:rowOff>195645</xdr:rowOff>
    </xdr:to>
    <xdr:graphicFrame macro="">
      <xdr:nvGraphicFramePr>
        <xdr:cNvPr id="19339738" name="Chart 8">
          <a:extLst>
            <a:ext uri="{FF2B5EF4-FFF2-40B4-BE49-F238E27FC236}">
              <a16:creationId xmlns:a16="http://schemas.microsoft.com/office/drawing/2014/main" xmlns="" id="{00000000-0008-0000-1200-0000DA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66675</xdr:rowOff>
    </xdr:from>
    <xdr:to>
      <xdr:col>8</xdr:col>
      <xdr:colOff>180975</xdr:colOff>
      <xdr:row>19</xdr:row>
      <xdr:rowOff>66675</xdr:rowOff>
    </xdr:to>
    <xdr:graphicFrame macro="">
      <xdr:nvGraphicFramePr>
        <xdr:cNvPr id="19347612" name="Chart 1">
          <a:extLst>
            <a:ext uri="{FF2B5EF4-FFF2-40B4-BE49-F238E27FC236}">
              <a16:creationId xmlns:a16="http://schemas.microsoft.com/office/drawing/2014/main" xmlns="" id="{00000000-0008-0000-1500-00009C38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409575</xdr:colOff>
      <xdr:row>21</xdr:row>
      <xdr:rowOff>19050</xdr:rowOff>
    </xdr:from>
    <xdr:to>
      <xdr:col>8</xdr:col>
      <xdr:colOff>190500</xdr:colOff>
      <xdr:row>40</xdr:row>
      <xdr:rowOff>9525</xdr:rowOff>
    </xdr:to>
    <xdr:graphicFrame macro="">
      <xdr:nvGraphicFramePr>
        <xdr:cNvPr id="19347613" name="Chart 2">
          <a:extLst>
            <a:ext uri="{FF2B5EF4-FFF2-40B4-BE49-F238E27FC236}">
              <a16:creationId xmlns:a16="http://schemas.microsoft.com/office/drawing/2014/main" xmlns="" id="{00000000-0008-0000-1500-00009D38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409575</xdr:colOff>
      <xdr:row>41</xdr:row>
      <xdr:rowOff>123825</xdr:rowOff>
    </xdr:from>
    <xdr:to>
      <xdr:col>8</xdr:col>
      <xdr:colOff>190500</xdr:colOff>
      <xdr:row>61</xdr:row>
      <xdr:rowOff>133350</xdr:rowOff>
    </xdr:to>
    <xdr:graphicFrame macro="">
      <xdr:nvGraphicFramePr>
        <xdr:cNvPr id="19347614" name="Chart 3">
          <a:extLst>
            <a:ext uri="{FF2B5EF4-FFF2-40B4-BE49-F238E27FC236}">
              <a16:creationId xmlns:a16="http://schemas.microsoft.com/office/drawing/2014/main" xmlns="" id="{00000000-0008-0000-1500-00009E38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0.22729</cdr:x>
      <cdr:y>0.11269</cdr:y>
    </cdr:from>
    <cdr:to>
      <cdr:x>0.71973</cdr:x>
      <cdr:y>0.24653</cdr:y>
    </cdr:to>
    <cdr:sp macro="" textlink="">
      <cdr:nvSpPr>
        <cdr:cNvPr id="34406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558" y="298481"/>
          <a:ext cx="1689378" cy="350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Generadoras     :    22 858 GWh</a:t>
          </a:r>
        </a:p>
        <a:p xmlns:a="http://schemas.openxmlformats.org/drawingml/2006/main">
          <a:pPr algn="l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Distribuidoras   :    20 893 GWh</a:t>
          </a:r>
          <a:endParaRPr lang="es-PE" sz="9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0.36653</cdr:x>
      <cdr:y>0.14416</cdr:y>
    </cdr:from>
    <cdr:to>
      <cdr:x>0.83865</cdr:x>
      <cdr:y>0.21129</cdr:y>
    </cdr:to>
    <cdr:sp macro="" textlink="">
      <cdr:nvSpPr>
        <cdr:cNvPr id="346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8802" y="374498"/>
          <a:ext cx="1633250" cy="173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43 751 GWh</a:t>
          </a:r>
          <a:endParaRPr lang="es-PE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257175</xdr:colOff>
      <xdr:row>38</xdr:row>
      <xdr:rowOff>76200</xdr:rowOff>
    </xdr:from>
    <xdr:to>
      <xdr:col>11</xdr:col>
      <xdr:colOff>485775</xdr:colOff>
      <xdr:row>42</xdr:row>
      <xdr:rowOff>0</xdr:rowOff>
    </xdr:to>
    <xdr:sp macro="" textlink="">
      <xdr:nvSpPr>
        <xdr:cNvPr id="2" name="Text Box 104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8639175" y="6067425"/>
          <a:ext cx="228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18288" rIns="0" bIns="0" anchor="t" upright="1"/>
        <a:lstStyle/>
        <a:p>
          <a:pPr algn="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GW.h</a:t>
          </a:r>
        </a:p>
      </xdr:txBody>
    </xdr:sp>
    <xdr:clientData/>
  </xdr:twoCellAnchor>
  <xdr:twoCellAnchor>
    <xdr:from>
      <xdr:col>3</xdr:col>
      <xdr:colOff>476250</xdr:colOff>
      <xdr:row>131</xdr:row>
      <xdr:rowOff>104775</xdr:rowOff>
    </xdr:from>
    <xdr:to>
      <xdr:col>20</xdr:col>
      <xdr:colOff>104775</xdr:colOff>
      <xdr:row>162</xdr:row>
      <xdr:rowOff>47625</xdr:rowOff>
    </xdr:to>
    <xdr:graphicFrame macro="">
      <xdr:nvGraphicFramePr>
        <xdr:cNvPr id="15662002" name="Chart 1025">
          <a:extLst>
            <a:ext uri="{FF2B5EF4-FFF2-40B4-BE49-F238E27FC236}">
              <a16:creationId xmlns:a16="http://schemas.microsoft.com/office/drawing/2014/main" xmlns="" id="{00000000-0008-0000-0300-0000B2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114300</xdr:colOff>
      <xdr:row>103</xdr:row>
      <xdr:rowOff>133350</xdr:rowOff>
    </xdr:from>
    <xdr:to>
      <xdr:col>11</xdr:col>
      <xdr:colOff>485775</xdr:colOff>
      <xdr:row>126</xdr:row>
      <xdr:rowOff>85725</xdr:rowOff>
    </xdr:to>
    <xdr:graphicFrame macro="">
      <xdr:nvGraphicFramePr>
        <xdr:cNvPr id="15662003" name="Chart 1026">
          <a:extLst>
            <a:ext uri="{FF2B5EF4-FFF2-40B4-BE49-F238E27FC236}">
              <a16:creationId xmlns:a16="http://schemas.microsoft.com/office/drawing/2014/main" xmlns="" id="{00000000-0008-0000-0300-0000B3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809625</xdr:colOff>
      <xdr:row>103</xdr:row>
      <xdr:rowOff>133350</xdr:rowOff>
    </xdr:from>
    <xdr:to>
      <xdr:col>21</xdr:col>
      <xdr:colOff>647700</xdr:colOff>
      <xdr:row>126</xdr:row>
      <xdr:rowOff>85725</xdr:rowOff>
    </xdr:to>
    <xdr:graphicFrame macro="">
      <xdr:nvGraphicFramePr>
        <xdr:cNvPr id="15662004" name="Chart 1027">
          <a:extLst>
            <a:ext uri="{FF2B5EF4-FFF2-40B4-BE49-F238E27FC236}">
              <a16:creationId xmlns:a16="http://schemas.microsoft.com/office/drawing/2014/main" xmlns="" id="{00000000-0008-0000-0300-0000B4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152400</xdr:colOff>
      <xdr:row>26</xdr:row>
      <xdr:rowOff>142875</xdr:rowOff>
    </xdr:from>
    <xdr:to>
      <xdr:col>10</xdr:col>
      <xdr:colOff>171450</xdr:colOff>
      <xdr:row>49</xdr:row>
      <xdr:rowOff>142875</xdr:rowOff>
    </xdr:to>
    <xdr:graphicFrame macro="">
      <xdr:nvGraphicFramePr>
        <xdr:cNvPr id="15662005" name="Chart 1030">
          <a:extLst>
            <a:ext uri="{FF2B5EF4-FFF2-40B4-BE49-F238E27FC236}">
              <a16:creationId xmlns:a16="http://schemas.microsoft.com/office/drawing/2014/main" xmlns="" id="{00000000-0008-0000-0300-0000B5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276225</xdr:colOff>
      <xdr:row>26</xdr:row>
      <xdr:rowOff>123825</xdr:rowOff>
    </xdr:from>
    <xdr:to>
      <xdr:col>21</xdr:col>
      <xdr:colOff>828675</xdr:colOff>
      <xdr:row>49</xdr:row>
      <xdr:rowOff>123825</xdr:rowOff>
    </xdr:to>
    <xdr:graphicFrame macro="">
      <xdr:nvGraphicFramePr>
        <xdr:cNvPr id="15662006" name="Chart 1032">
          <a:extLst>
            <a:ext uri="{FF2B5EF4-FFF2-40B4-BE49-F238E27FC236}">
              <a16:creationId xmlns:a16="http://schemas.microsoft.com/office/drawing/2014/main" xmlns="" id="{00000000-0008-0000-0300-0000B6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561975</xdr:colOff>
      <xdr:row>54</xdr:row>
      <xdr:rowOff>228600</xdr:rowOff>
    </xdr:from>
    <xdr:to>
      <xdr:col>21</xdr:col>
      <xdr:colOff>771525</xdr:colOff>
      <xdr:row>74</xdr:row>
      <xdr:rowOff>19050</xdr:rowOff>
    </xdr:to>
    <xdr:graphicFrame macro="">
      <xdr:nvGraphicFramePr>
        <xdr:cNvPr id="15662007" name="Chart 1039">
          <a:extLst>
            <a:ext uri="{FF2B5EF4-FFF2-40B4-BE49-F238E27FC236}">
              <a16:creationId xmlns:a16="http://schemas.microsoft.com/office/drawing/2014/main" xmlns="" id="{00000000-0008-0000-0300-0000B7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559734</xdr:colOff>
      <xdr:row>37</xdr:row>
      <xdr:rowOff>31376</xdr:rowOff>
    </xdr:from>
    <xdr:to>
      <xdr:col>13</xdr:col>
      <xdr:colOff>160805</xdr:colOff>
      <xdr:row>40</xdr:row>
      <xdr:rowOff>112059</xdr:rowOff>
    </xdr:to>
    <xdr:sp macro="" textlink="">
      <xdr:nvSpPr>
        <xdr:cNvPr id="9" name="Text Box 104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7417734" y="5925670"/>
          <a:ext cx="228600" cy="551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18288" rIns="0" bIns="0" anchor="t" upright="1"/>
        <a:lstStyle/>
        <a:p>
          <a:pPr algn="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GW.h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0.33248</cdr:x>
      <cdr:y>0.13595</cdr:y>
    </cdr:from>
    <cdr:to>
      <cdr:x>0.70875</cdr:x>
      <cdr:y>0.23916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1248" y="501407"/>
          <a:ext cx="2389315" cy="3806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 25 857  GWh</a:t>
          </a:r>
          <a:endParaRPr lang="es-PE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0.36296</cdr:x>
      <cdr:y>0.13161</cdr:y>
    </cdr:from>
    <cdr:to>
      <cdr:x>0.6859</cdr:x>
      <cdr:y>0.22695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9661" y="485420"/>
          <a:ext cx="2135089" cy="3516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 17 894  GWh</a:t>
          </a:r>
          <a:endParaRPr lang="es-PE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0.28535</cdr:x>
      <cdr:y>0.44805</cdr:y>
    </cdr:from>
    <cdr:to>
      <cdr:x>0.43861</cdr:x>
      <cdr:y>0.48924</cdr:y>
    </cdr:to>
    <cdr:sp macro="" textlink="">
      <cdr:nvSpPr>
        <cdr:cNvPr id="122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6575" y="1635947"/>
          <a:ext cx="825275" cy="1503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REGULADO</a:t>
          </a:r>
        </a:p>
      </cdr:txBody>
    </cdr:sp>
  </cdr:relSizeAnchor>
  <cdr:relSizeAnchor xmlns:cdr="http://schemas.openxmlformats.org/drawingml/2006/chartDrawing">
    <cdr:from>
      <cdr:x>0.35908</cdr:x>
      <cdr:y>0.51791</cdr:y>
    </cdr:from>
    <cdr:to>
      <cdr:x>0.4601</cdr:x>
      <cdr:y>0.56909</cdr:y>
    </cdr:to>
    <cdr:sp macro="" textlink="">
      <cdr:nvSpPr>
        <cdr:cNvPr id="3502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5396" y="1977182"/>
          <a:ext cx="528389" cy="2027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LIBRE</a:t>
          </a:r>
        </a:p>
      </cdr:txBody>
    </cdr:sp>
  </cdr:relSizeAnchor>
  <cdr:relSizeAnchor xmlns:cdr="http://schemas.openxmlformats.org/drawingml/2006/chartDrawing">
    <cdr:from>
      <cdr:x>0.68732</cdr:x>
      <cdr:y>0.83834</cdr:y>
    </cdr:from>
    <cdr:to>
      <cdr:x>0.79515</cdr:x>
      <cdr:y>0.88221</cdr:y>
    </cdr:to>
    <cdr:sp macro="" textlink="">
      <cdr:nvSpPr>
        <cdr:cNvPr id="1229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1123" y="3277609"/>
          <a:ext cx="618311" cy="171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50" b="0" i="0" strike="noStrike">
              <a:solidFill>
                <a:srgbClr val="000000"/>
              </a:solidFill>
              <a:latin typeface="Arial"/>
              <a:cs typeface="Arial"/>
            </a:rPr>
            <a:t>0,04 % (AT)</a:t>
          </a:r>
        </a:p>
      </cdr:txBody>
    </cdr:sp>
  </cdr:relSizeAnchor>
  <cdr:relSizeAnchor xmlns:cdr="http://schemas.openxmlformats.org/drawingml/2006/chartDrawing">
    <cdr:from>
      <cdr:x>0.29503</cdr:x>
      <cdr:y>0.16373</cdr:y>
    </cdr:from>
    <cdr:to>
      <cdr:x>0.7393</cdr:x>
      <cdr:y>0.34526</cdr:y>
    </cdr:to>
    <cdr:sp macro="" textlink="">
      <cdr:nvSpPr>
        <cdr:cNvPr id="350213" name="Text Box 10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4058" y="610953"/>
          <a:ext cx="2193821" cy="6729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libre             :     2  999  GWh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regulado     :    17 894 GWh 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----------------------------------------------------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TOTAL               :  20 893 GWh                  </a:t>
          </a:r>
          <a:endParaRPr lang="es-PE"/>
        </a:p>
      </cdr:txBody>
    </cdr:sp>
  </cdr:relSizeAnchor>
  <cdr:relSizeAnchor xmlns:cdr="http://schemas.openxmlformats.org/drawingml/2006/chartDrawing">
    <cdr:from>
      <cdr:x>0.57362</cdr:x>
      <cdr:y>0.78405</cdr:y>
    </cdr:from>
    <cdr:to>
      <cdr:x>0.69082</cdr:x>
      <cdr:y>0.84424</cdr:y>
    </cdr:to>
    <cdr:sp macro="" textlink="">
      <cdr:nvSpPr>
        <cdr:cNvPr id="350214" name="Line 103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98126" y="2862751"/>
          <a:ext cx="653426" cy="2197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0.55543</cdr:x>
      <cdr:y>0.75507</cdr:y>
    </cdr:from>
    <cdr:to>
      <cdr:x>0.65584</cdr:x>
      <cdr:y>0.77931</cdr:y>
    </cdr:to>
    <cdr:sp macro="" textlink="">
      <cdr:nvSpPr>
        <cdr:cNvPr id="8" name="Line 103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96683" y="2756959"/>
          <a:ext cx="559822" cy="884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0.66704</cdr:x>
      <cdr:y>0.76026</cdr:y>
    </cdr:from>
    <cdr:to>
      <cdr:x>0.78543</cdr:x>
      <cdr:y>0.80413</cdr:y>
    </cdr:to>
    <cdr:sp macro="" textlink="">
      <cdr:nvSpPr>
        <cdr:cNvPr id="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4848" y="2972344"/>
          <a:ext cx="678840" cy="171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850" b="0" i="0" strike="noStrike">
              <a:solidFill>
                <a:srgbClr val="000000"/>
              </a:solidFill>
              <a:latin typeface="Arial"/>
              <a:cs typeface="Arial"/>
            </a:rPr>
            <a:t>0,00% (MAT)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.%20MEM/ANUARIO%202018/05.%20Capitulo%205%20Distribucion%202018/OLIVETI/STD98/ANUARI~1/LASERJC5/P_INST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LIVETI/STD98/ANUARI~1/LASERJC5/P_INST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4.%20MEM/ANUARIO%202018/05.%20Capitulo%205%20Distribucion%202018/DOC_DIFUSIoN/ANUARIO%202001/Borrador/PEDRO/PREFINALactualizacion%20al%2017-06-2001/OLIVETI/STD98/ANUARI~1/LASERJC5/P_INST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150"/>
  <sheetViews>
    <sheetView tabSelected="1" view="pageBreakPreview" zoomScaleNormal="100" zoomScaleSheetLayoutView="100" zoomScalePageLayoutView="90" workbookViewId="0">
      <selection activeCell="F10" sqref="F10"/>
    </sheetView>
  </sheetViews>
  <sheetFormatPr baseColWidth="10" defaultRowHeight="12.75"/>
  <cols>
    <col min="1" max="1" width="2.42578125" style="2" customWidth="1"/>
    <col min="2" max="2" width="6.42578125" customWidth="1"/>
    <col min="3" max="3" width="87.140625" bestFit="1" customWidth="1"/>
    <col min="4" max="4" width="16.85546875" bestFit="1" customWidth="1"/>
    <col min="5" max="5" width="1.85546875" style="2" customWidth="1"/>
    <col min="6" max="6" width="11.42578125" style="2"/>
  </cols>
  <sheetData>
    <row r="1" spans="1:6" s="1" customFormat="1" ht="18.75" customHeight="1">
      <c r="A1" s="986" t="s">
        <v>334</v>
      </c>
      <c r="C1" s="3"/>
      <c r="D1" s="987"/>
      <c r="E1" s="3"/>
      <c r="F1" s="3"/>
    </row>
    <row r="2" spans="1:6" s="1" customFormat="1" ht="18.75" customHeight="1">
      <c r="A2" s="3"/>
      <c r="B2" s="986"/>
      <c r="C2" s="3"/>
      <c r="D2" s="3"/>
      <c r="E2" s="3"/>
      <c r="F2" s="3"/>
    </row>
    <row r="3" spans="1:6" s="1" customFormat="1" ht="18.75" customHeight="1">
      <c r="A3" s="3"/>
      <c r="B3" s="237" t="s">
        <v>294</v>
      </c>
      <c r="C3" s="3"/>
      <c r="D3" s="3"/>
      <c r="E3" s="3"/>
      <c r="F3" s="3"/>
    </row>
    <row r="4" spans="1:6" s="1" customFormat="1" ht="18.75" customHeight="1" thickBot="1">
      <c r="A4" s="3"/>
      <c r="B4" s="3"/>
      <c r="C4" s="3"/>
      <c r="D4" s="3"/>
      <c r="E4" s="3"/>
      <c r="F4" s="3"/>
    </row>
    <row r="5" spans="1:6" s="1" customFormat="1" ht="36.75" customHeight="1" thickBot="1">
      <c r="A5" s="3"/>
      <c r="B5" s="1757" t="s">
        <v>0</v>
      </c>
      <c r="C5" s="1758" t="s">
        <v>1</v>
      </c>
      <c r="D5" s="2102" t="s">
        <v>2</v>
      </c>
      <c r="E5" s="3"/>
      <c r="F5" s="3"/>
    </row>
    <row r="6" spans="1:6" s="1" customFormat="1" ht="18.75" customHeight="1">
      <c r="A6" s="3"/>
      <c r="B6" s="2103">
        <v>1</v>
      </c>
      <c r="C6" s="2104" t="s">
        <v>236</v>
      </c>
      <c r="D6" s="2105" t="s">
        <v>3</v>
      </c>
      <c r="E6" s="3"/>
      <c r="F6" s="3"/>
    </row>
    <row r="7" spans="1:6" s="1" customFormat="1" ht="18.75" customHeight="1">
      <c r="A7" s="3"/>
      <c r="B7" s="2106">
        <v>2</v>
      </c>
      <c r="C7" s="2107" t="s">
        <v>264</v>
      </c>
      <c r="D7" s="2108" t="s">
        <v>239</v>
      </c>
      <c r="E7" s="3"/>
      <c r="F7" s="3"/>
    </row>
    <row r="8" spans="1:6" s="1" customFormat="1" ht="18.75" customHeight="1">
      <c r="A8" s="3"/>
      <c r="B8" s="2106">
        <v>3</v>
      </c>
      <c r="C8" s="2107" t="s">
        <v>176</v>
      </c>
      <c r="D8" s="2108" t="s">
        <v>36</v>
      </c>
      <c r="E8" s="3"/>
      <c r="F8" s="3"/>
    </row>
    <row r="9" spans="1:6" s="1" customFormat="1" ht="18.75" customHeight="1">
      <c r="A9" s="3"/>
      <c r="B9" s="2106">
        <v>4</v>
      </c>
      <c r="C9" s="2107" t="s">
        <v>4</v>
      </c>
      <c r="D9" s="2108" t="s">
        <v>5</v>
      </c>
      <c r="E9" s="3"/>
      <c r="F9" s="3"/>
    </row>
    <row r="10" spans="1:6" s="1" customFormat="1" ht="18.75" customHeight="1">
      <c r="A10" s="3"/>
      <c r="B10" s="2106">
        <v>5</v>
      </c>
      <c r="C10" s="2107" t="s">
        <v>6</v>
      </c>
      <c r="D10" s="2108" t="s">
        <v>7</v>
      </c>
      <c r="E10" s="3"/>
      <c r="F10" s="3"/>
    </row>
    <row r="11" spans="1:6" s="1" customFormat="1" ht="18.75" customHeight="1">
      <c r="A11" s="3"/>
      <c r="B11" s="2106">
        <v>6</v>
      </c>
      <c r="C11" s="2107" t="s">
        <v>8</v>
      </c>
      <c r="D11" s="2108" t="s">
        <v>9</v>
      </c>
      <c r="E11" s="3"/>
      <c r="F11" s="3"/>
    </row>
    <row r="12" spans="1:6" s="1" customFormat="1" ht="18.75" customHeight="1">
      <c r="A12" s="3"/>
      <c r="B12" s="2106">
        <v>7</v>
      </c>
      <c r="C12" s="2107" t="s">
        <v>10</v>
      </c>
      <c r="D12" s="2108" t="s">
        <v>11</v>
      </c>
      <c r="E12" s="3"/>
      <c r="F12" s="3"/>
    </row>
    <row r="13" spans="1:6" s="1" customFormat="1" ht="18.75" customHeight="1">
      <c r="A13" s="3"/>
      <c r="B13" s="2106">
        <v>8</v>
      </c>
      <c r="C13" s="2107" t="s">
        <v>12</v>
      </c>
      <c r="D13" s="2108" t="s">
        <v>13</v>
      </c>
      <c r="E13" s="3"/>
      <c r="F13" s="3"/>
    </row>
    <row r="14" spans="1:6" s="1" customFormat="1" ht="18.75" customHeight="1">
      <c r="A14" s="3"/>
      <c r="B14" s="2106">
        <v>9</v>
      </c>
      <c r="C14" s="2107" t="s">
        <v>14</v>
      </c>
      <c r="D14" s="2108" t="s">
        <v>15</v>
      </c>
      <c r="E14" s="3"/>
      <c r="F14" s="3"/>
    </row>
    <row r="15" spans="1:6" s="1" customFormat="1" ht="18.75" customHeight="1">
      <c r="A15" s="3"/>
      <c r="B15" s="2106">
        <v>10</v>
      </c>
      <c r="C15" s="2107" t="s">
        <v>16</v>
      </c>
      <c r="D15" s="2108" t="s">
        <v>17</v>
      </c>
      <c r="E15" s="3"/>
      <c r="F15" s="3"/>
    </row>
    <row r="16" spans="1:6" s="1" customFormat="1" ht="18.75" customHeight="1">
      <c r="A16" s="3"/>
      <c r="B16" s="2106">
        <v>11</v>
      </c>
      <c r="C16" s="2107" t="s">
        <v>19</v>
      </c>
      <c r="D16" s="2108" t="s">
        <v>37</v>
      </c>
      <c r="E16" s="3"/>
      <c r="F16" s="3"/>
    </row>
    <row r="17" spans="1:6" s="1" customFormat="1" ht="18.75" customHeight="1">
      <c r="A17" s="3"/>
      <c r="B17" s="2106">
        <v>12</v>
      </c>
      <c r="C17" s="2107" t="s">
        <v>20</v>
      </c>
      <c r="D17" s="2108" t="s">
        <v>21</v>
      </c>
      <c r="E17" s="3"/>
      <c r="F17" s="3"/>
    </row>
    <row r="18" spans="1:6" s="1" customFormat="1" ht="18.75" customHeight="1">
      <c r="A18" s="3"/>
      <c r="B18" s="2106">
        <v>13</v>
      </c>
      <c r="C18" s="2107" t="s">
        <v>265</v>
      </c>
      <c r="D18" s="2108" t="s">
        <v>35</v>
      </c>
      <c r="E18" s="3"/>
      <c r="F18" s="3"/>
    </row>
    <row r="19" spans="1:6" s="1" customFormat="1" ht="18.75" customHeight="1">
      <c r="A19" s="3"/>
      <c r="B19" s="2106">
        <v>14</v>
      </c>
      <c r="C19" s="2107" t="s">
        <v>266</v>
      </c>
      <c r="D19" s="2108" t="s">
        <v>38</v>
      </c>
      <c r="E19" s="3"/>
      <c r="F19" s="3"/>
    </row>
    <row r="20" spans="1:6" s="1" customFormat="1" ht="18.75" customHeight="1">
      <c r="A20" s="3"/>
      <c r="B20" s="2106">
        <v>15</v>
      </c>
      <c r="C20" s="2107" t="s">
        <v>22</v>
      </c>
      <c r="D20" s="2108" t="s">
        <v>23</v>
      </c>
      <c r="E20" s="3"/>
      <c r="F20" s="3"/>
    </row>
    <row r="21" spans="1:6" s="1" customFormat="1" ht="18.75" customHeight="1">
      <c r="A21" s="3"/>
      <c r="B21" s="2106">
        <v>16</v>
      </c>
      <c r="C21" s="2107" t="s">
        <v>24</v>
      </c>
      <c r="D21" s="2108" t="s">
        <v>25</v>
      </c>
      <c r="E21" s="3"/>
      <c r="F21" s="3"/>
    </row>
    <row r="22" spans="1:6" s="1" customFormat="1" ht="18.75" customHeight="1">
      <c r="A22" s="3"/>
      <c r="B22" s="2106">
        <v>17</v>
      </c>
      <c r="C22" s="2107" t="s">
        <v>26</v>
      </c>
      <c r="D22" s="2108" t="s">
        <v>27</v>
      </c>
      <c r="E22" s="3"/>
      <c r="F22" s="3"/>
    </row>
    <row r="23" spans="1:6" s="1" customFormat="1" ht="18.75" customHeight="1">
      <c r="A23" s="3"/>
      <c r="B23" s="2106">
        <v>18</v>
      </c>
      <c r="C23" s="2107" t="s">
        <v>237</v>
      </c>
      <c r="D23" s="2108" t="s">
        <v>238</v>
      </c>
      <c r="E23" s="3"/>
      <c r="F23" s="3"/>
    </row>
    <row r="24" spans="1:6" s="1" customFormat="1" ht="18.75" customHeight="1">
      <c r="A24" s="3"/>
      <c r="B24" s="2106">
        <v>19</v>
      </c>
      <c r="C24" s="2107" t="s">
        <v>267</v>
      </c>
      <c r="D24" s="2108" t="s">
        <v>18</v>
      </c>
      <c r="E24" s="3"/>
      <c r="F24" s="3"/>
    </row>
    <row r="25" spans="1:6" s="1" customFormat="1" ht="18.75" customHeight="1">
      <c r="A25" s="3"/>
      <c r="B25" s="2106">
        <v>20</v>
      </c>
      <c r="C25" s="2107" t="s">
        <v>268</v>
      </c>
      <c r="D25" s="2108" t="s">
        <v>63</v>
      </c>
      <c r="E25" s="3"/>
      <c r="F25" s="3"/>
    </row>
    <row r="26" spans="1:6" s="1" customFormat="1" ht="18.75" customHeight="1">
      <c r="A26" s="3"/>
      <c r="B26" s="2106">
        <v>21</v>
      </c>
      <c r="C26" s="2107" t="s">
        <v>269</v>
      </c>
      <c r="D26" s="2108" t="s">
        <v>28</v>
      </c>
      <c r="E26" s="3"/>
      <c r="F26" s="3"/>
    </row>
    <row r="27" spans="1:6" s="1" customFormat="1" ht="18.75" customHeight="1">
      <c r="A27" s="3"/>
      <c r="B27" s="2106">
        <v>22</v>
      </c>
      <c r="C27" s="2107" t="s">
        <v>30</v>
      </c>
      <c r="D27" s="2109" t="s">
        <v>31</v>
      </c>
      <c r="E27" s="3"/>
      <c r="F27" s="3"/>
    </row>
    <row r="28" spans="1:6" s="1" customFormat="1" ht="18.75" customHeight="1" thickBot="1">
      <c r="A28" s="3"/>
      <c r="B28" s="2110">
        <v>23</v>
      </c>
      <c r="C28" s="2111" t="s">
        <v>32</v>
      </c>
      <c r="D28" s="2112" t="s">
        <v>33</v>
      </c>
      <c r="E28" s="3"/>
      <c r="F28" s="3"/>
    </row>
    <row r="29" spans="1:6" s="1" customFormat="1" ht="18.75" customHeight="1">
      <c r="A29" s="3"/>
      <c r="B29" s="988"/>
      <c r="C29" s="989"/>
      <c r="D29" s="387"/>
      <c r="E29" s="3"/>
      <c r="F29" s="3"/>
    </row>
    <row r="30" spans="1:6" s="1" customFormat="1" ht="18.75" customHeight="1">
      <c r="A30" s="3"/>
      <c r="B30" s="238" t="s">
        <v>302</v>
      </c>
      <c r="C30" s="3"/>
      <c r="D30" s="3"/>
      <c r="E30" s="3"/>
      <c r="F30" s="3"/>
    </row>
    <row r="31" spans="1:6" s="1" customFormat="1" ht="18.75" customHeight="1">
      <c r="A31" s="3"/>
      <c r="B31" s="231" t="s">
        <v>34</v>
      </c>
      <c r="C31" s="231"/>
      <c r="D31" s="3"/>
      <c r="E31" s="3"/>
      <c r="F31" s="3"/>
    </row>
    <row r="32" spans="1:6">
      <c r="B32" s="2"/>
      <c r="C32" s="2"/>
      <c r="D32" s="2"/>
    </row>
    <row r="33" spans="2:4">
      <c r="B33" s="2"/>
      <c r="C33" s="2"/>
      <c r="D33" s="2"/>
    </row>
    <row r="34" spans="2:4">
      <c r="B34" s="2"/>
      <c r="C34" s="2"/>
      <c r="D34" s="2"/>
    </row>
    <row r="35" spans="2:4">
      <c r="B35" s="2"/>
      <c r="C35" s="2"/>
      <c r="D35" s="2"/>
    </row>
    <row r="36" spans="2:4">
      <c r="B36" s="2"/>
      <c r="C36" s="2"/>
      <c r="D36" s="2"/>
    </row>
    <row r="37" spans="2:4">
      <c r="B37" s="2"/>
      <c r="C37" s="2"/>
      <c r="D37" s="2"/>
    </row>
    <row r="38" spans="2:4">
      <c r="B38" s="2"/>
      <c r="C38" s="2"/>
      <c r="D38" s="2"/>
    </row>
    <row r="39" spans="2:4">
      <c r="B39" s="2"/>
      <c r="C39" s="2"/>
      <c r="D39" s="2"/>
    </row>
    <row r="40" spans="2:4">
      <c r="B40" s="2"/>
      <c r="C40" s="2"/>
      <c r="D40" s="2"/>
    </row>
    <row r="41" spans="2:4">
      <c r="B41" s="2"/>
      <c r="C41" s="2"/>
      <c r="D41" s="2"/>
    </row>
    <row r="42" spans="2:4">
      <c r="B42" s="2"/>
      <c r="C42" s="2"/>
      <c r="D42" s="2"/>
    </row>
    <row r="43" spans="2:4">
      <c r="B43" s="2"/>
      <c r="C43" s="2"/>
      <c r="D43" s="2"/>
    </row>
    <row r="44" spans="2:4">
      <c r="B44" s="2"/>
      <c r="C44" s="2"/>
      <c r="D44" s="2"/>
    </row>
    <row r="45" spans="2:4">
      <c r="B45" s="2"/>
      <c r="C45" s="2"/>
      <c r="D45" s="2"/>
    </row>
    <row r="46" spans="2:4">
      <c r="B46" s="2"/>
      <c r="C46" s="2"/>
      <c r="D46" s="2"/>
    </row>
    <row r="47" spans="2:4">
      <c r="B47" s="2"/>
      <c r="C47" s="2"/>
      <c r="D47" s="2"/>
    </row>
    <row r="48" spans="2:4">
      <c r="B48" s="2"/>
      <c r="C48" s="2"/>
      <c r="D48" s="2"/>
    </row>
    <row r="49" spans="2:4">
      <c r="B49" s="2"/>
      <c r="C49" s="2"/>
      <c r="D49" s="2"/>
    </row>
    <row r="50" spans="2:4">
      <c r="B50" s="2"/>
      <c r="C50" s="2"/>
      <c r="D50" s="2"/>
    </row>
    <row r="51" spans="2:4">
      <c r="B51" s="2"/>
      <c r="C51" s="2"/>
      <c r="D51" s="2"/>
    </row>
    <row r="52" spans="2:4">
      <c r="B52" s="2"/>
      <c r="C52" s="2"/>
      <c r="D52" s="2"/>
    </row>
    <row r="53" spans="2:4">
      <c r="B53" s="2"/>
      <c r="C53" s="2"/>
      <c r="D53" s="2"/>
    </row>
    <row r="54" spans="2:4">
      <c r="B54" s="2"/>
      <c r="C54" s="2"/>
      <c r="D54" s="2"/>
    </row>
    <row r="55" spans="2:4">
      <c r="B55" s="2"/>
      <c r="C55" s="2"/>
      <c r="D55" s="2"/>
    </row>
    <row r="56" spans="2:4">
      <c r="B56" s="2"/>
      <c r="C56" s="2"/>
      <c r="D56" s="2"/>
    </row>
    <row r="57" spans="2:4">
      <c r="B57" s="2"/>
      <c r="C57" s="2"/>
      <c r="D57" s="2"/>
    </row>
    <row r="58" spans="2:4">
      <c r="B58" s="2"/>
      <c r="C58" s="2"/>
      <c r="D58" s="2"/>
    </row>
    <row r="59" spans="2:4">
      <c r="B59" s="2"/>
      <c r="C59" s="2"/>
      <c r="D59" s="2"/>
    </row>
    <row r="60" spans="2:4">
      <c r="B60" s="2"/>
      <c r="C60" s="2"/>
      <c r="D60" s="2"/>
    </row>
    <row r="61" spans="2:4">
      <c r="B61" s="2"/>
      <c r="C61" s="2"/>
      <c r="D61" s="2"/>
    </row>
    <row r="62" spans="2:4">
      <c r="B62" s="2"/>
      <c r="C62" s="2"/>
      <c r="D62" s="2"/>
    </row>
    <row r="63" spans="2:4">
      <c r="B63" s="2"/>
      <c r="C63" s="2"/>
      <c r="D63" s="2"/>
    </row>
    <row r="64" spans="2:4">
      <c r="B64" s="2"/>
      <c r="C64" s="2"/>
      <c r="D64" s="2"/>
    </row>
    <row r="65" spans="2:4">
      <c r="B65" s="2"/>
      <c r="C65" s="2"/>
      <c r="D65" s="2"/>
    </row>
    <row r="66" spans="2:4">
      <c r="B66" s="2"/>
      <c r="C66" s="2"/>
      <c r="D66" s="2"/>
    </row>
    <row r="67" spans="2:4">
      <c r="B67" s="2"/>
      <c r="C67" s="2"/>
      <c r="D67" s="2"/>
    </row>
    <row r="68" spans="2:4">
      <c r="B68" s="2"/>
      <c r="C68" s="2"/>
      <c r="D68" s="2"/>
    </row>
    <row r="69" spans="2:4">
      <c r="B69" s="2"/>
      <c r="C69" s="2"/>
      <c r="D69" s="2"/>
    </row>
    <row r="70" spans="2:4">
      <c r="B70" s="2"/>
      <c r="C70" s="2"/>
      <c r="D70" s="2"/>
    </row>
    <row r="71" spans="2:4">
      <c r="B71" s="2"/>
      <c r="C71" s="2"/>
      <c r="D71" s="2"/>
    </row>
    <row r="72" spans="2:4">
      <c r="B72" s="2"/>
      <c r="C72" s="2"/>
      <c r="D72" s="2"/>
    </row>
    <row r="73" spans="2:4">
      <c r="B73" s="2"/>
      <c r="C73" s="2"/>
      <c r="D73" s="2"/>
    </row>
    <row r="74" spans="2:4">
      <c r="B74" s="2"/>
      <c r="C74" s="2"/>
      <c r="D74" s="2"/>
    </row>
    <row r="75" spans="2:4">
      <c r="B75" s="2"/>
      <c r="C75" s="2"/>
      <c r="D75" s="2"/>
    </row>
    <row r="76" spans="2:4">
      <c r="B76" s="2"/>
      <c r="C76" s="2"/>
      <c r="D76" s="2"/>
    </row>
    <row r="77" spans="2:4">
      <c r="B77" s="2"/>
      <c r="C77" s="2"/>
      <c r="D77" s="2"/>
    </row>
    <row r="78" spans="2:4">
      <c r="B78" s="2"/>
      <c r="C78" s="2"/>
      <c r="D78" s="2"/>
    </row>
    <row r="79" spans="2:4">
      <c r="B79" s="2"/>
      <c r="C79" s="2"/>
      <c r="D79" s="2"/>
    </row>
    <row r="80" spans="2:4">
      <c r="B80" s="2"/>
      <c r="C80" s="2"/>
      <c r="D80" s="2"/>
    </row>
    <row r="81" spans="2:4">
      <c r="B81" s="2"/>
      <c r="C81" s="2"/>
      <c r="D81" s="2"/>
    </row>
    <row r="82" spans="2:4">
      <c r="B82" s="2"/>
      <c r="C82" s="2"/>
      <c r="D82" s="2"/>
    </row>
    <row r="83" spans="2:4">
      <c r="B83" s="2"/>
      <c r="C83" s="2"/>
      <c r="D83" s="2"/>
    </row>
    <row r="84" spans="2:4">
      <c r="B84" s="2"/>
      <c r="C84" s="2"/>
      <c r="D84" s="2"/>
    </row>
    <row r="85" spans="2:4">
      <c r="B85" s="2"/>
      <c r="C85" s="2"/>
      <c r="D85" s="2"/>
    </row>
    <row r="86" spans="2:4">
      <c r="B86" s="2"/>
      <c r="C86" s="2"/>
      <c r="D86" s="2"/>
    </row>
    <row r="87" spans="2:4">
      <c r="B87" s="2"/>
      <c r="C87" s="2"/>
      <c r="D87" s="2"/>
    </row>
    <row r="88" spans="2:4">
      <c r="B88" s="2"/>
      <c r="C88" s="2"/>
      <c r="D88" s="2"/>
    </row>
    <row r="89" spans="2:4">
      <c r="B89" s="2"/>
      <c r="C89" s="2"/>
      <c r="D89" s="2"/>
    </row>
    <row r="90" spans="2:4">
      <c r="B90" s="2"/>
      <c r="C90" s="2"/>
      <c r="D90" s="2"/>
    </row>
    <row r="91" spans="2:4">
      <c r="B91" s="2"/>
      <c r="C91" s="2"/>
      <c r="D91" s="2"/>
    </row>
    <row r="92" spans="2:4">
      <c r="B92" s="2"/>
      <c r="C92" s="2"/>
      <c r="D92" s="2"/>
    </row>
    <row r="93" spans="2:4">
      <c r="B93" s="2"/>
      <c r="C93" s="2"/>
      <c r="D93" s="2"/>
    </row>
    <row r="94" spans="2:4">
      <c r="B94" s="2"/>
      <c r="C94" s="2"/>
      <c r="D94" s="2"/>
    </row>
    <row r="95" spans="2:4">
      <c r="B95" s="2"/>
      <c r="C95" s="2"/>
      <c r="D95" s="2"/>
    </row>
    <row r="96" spans="2:4">
      <c r="B96" s="2"/>
      <c r="C96" s="2"/>
      <c r="D96" s="2"/>
    </row>
    <row r="97" spans="2:4">
      <c r="B97" s="2"/>
      <c r="C97" s="2"/>
      <c r="D97" s="2"/>
    </row>
    <row r="98" spans="2:4">
      <c r="B98" s="2"/>
      <c r="C98" s="2"/>
      <c r="D98" s="2"/>
    </row>
    <row r="99" spans="2:4">
      <c r="B99" s="2"/>
      <c r="C99" s="2"/>
      <c r="D99" s="2"/>
    </row>
    <row r="100" spans="2:4">
      <c r="B100" s="2"/>
      <c r="C100" s="2"/>
      <c r="D100" s="2"/>
    </row>
    <row r="101" spans="2:4">
      <c r="B101" s="2"/>
      <c r="C101" s="2"/>
      <c r="D101" s="2"/>
    </row>
    <row r="102" spans="2:4">
      <c r="B102" s="2"/>
      <c r="C102" s="2"/>
      <c r="D102" s="2"/>
    </row>
    <row r="103" spans="2:4">
      <c r="B103" s="2"/>
      <c r="C103" s="2"/>
      <c r="D103" s="2"/>
    </row>
    <row r="104" spans="2:4">
      <c r="B104" s="2"/>
      <c r="C104" s="2"/>
      <c r="D104" s="2"/>
    </row>
    <row r="105" spans="2:4">
      <c r="B105" s="2"/>
      <c r="C105" s="2"/>
      <c r="D105" s="2"/>
    </row>
    <row r="106" spans="2:4">
      <c r="B106" s="2"/>
      <c r="C106" s="2"/>
      <c r="D106" s="2"/>
    </row>
    <row r="107" spans="2:4">
      <c r="B107" s="2"/>
      <c r="C107" s="2"/>
      <c r="D107" s="2"/>
    </row>
    <row r="108" spans="2:4">
      <c r="B108" s="2"/>
      <c r="C108" s="2"/>
      <c r="D108" s="2"/>
    </row>
    <row r="109" spans="2:4">
      <c r="B109" s="2"/>
      <c r="C109" s="2"/>
      <c r="D109" s="2"/>
    </row>
    <row r="110" spans="2:4">
      <c r="B110" s="2"/>
      <c r="C110" s="2"/>
      <c r="D110" s="2"/>
    </row>
    <row r="111" spans="2:4">
      <c r="B111" s="2"/>
      <c r="C111" s="2"/>
      <c r="D111" s="2"/>
    </row>
    <row r="112" spans="2:4">
      <c r="B112" s="2"/>
      <c r="C112" s="2"/>
      <c r="D112" s="2"/>
    </row>
    <row r="113" spans="2:4">
      <c r="B113" s="2"/>
      <c r="C113" s="2"/>
      <c r="D113" s="2"/>
    </row>
    <row r="114" spans="2:4">
      <c r="B114" s="2"/>
      <c r="C114" s="2"/>
      <c r="D114" s="2"/>
    </row>
    <row r="115" spans="2:4">
      <c r="B115" s="2"/>
      <c r="C115" s="2"/>
      <c r="D115" s="2"/>
    </row>
    <row r="116" spans="2:4">
      <c r="B116" s="2"/>
      <c r="C116" s="2"/>
      <c r="D116" s="2"/>
    </row>
    <row r="117" spans="2:4">
      <c r="B117" s="2"/>
      <c r="C117" s="2"/>
      <c r="D117" s="2"/>
    </row>
    <row r="118" spans="2:4">
      <c r="B118" s="2"/>
      <c r="C118" s="2"/>
      <c r="D118" s="2"/>
    </row>
    <row r="119" spans="2:4">
      <c r="B119" s="2"/>
      <c r="C119" s="2"/>
      <c r="D119" s="2"/>
    </row>
    <row r="120" spans="2:4">
      <c r="B120" s="2"/>
      <c r="C120" s="2"/>
      <c r="D120" s="2"/>
    </row>
    <row r="121" spans="2:4">
      <c r="B121" s="2"/>
      <c r="C121" s="2"/>
      <c r="D121" s="2"/>
    </row>
    <row r="122" spans="2:4">
      <c r="B122" s="2"/>
      <c r="C122" s="2"/>
      <c r="D122" s="2"/>
    </row>
    <row r="123" spans="2:4">
      <c r="B123" s="2"/>
      <c r="C123" s="2"/>
      <c r="D123" s="2"/>
    </row>
    <row r="124" spans="2:4">
      <c r="B124" s="2"/>
      <c r="C124" s="2"/>
      <c r="D124" s="2"/>
    </row>
    <row r="125" spans="2:4">
      <c r="B125" s="2"/>
      <c r="C125" s="2"/>
      <c r="D125" s="2"/>
    </row>
    <row r="126" spans="2:4">
      <c r="B126" s="2"/>
      <c r="C126" s="2"/>
      <c r="D126" s="2"/>
    </row>
    <row r="127" spans="2:4">
      <c r="B127" s="2"/>
      <c r="C127" s="2"/>
      <c r="D127" s="2"/>
    </row>
    <row r="128" spans="2:4">
      <c r="B128" s="2"/>
      <c r="C128" s="2"/>
      <c r="D128" s="2"/>
    </row>
    <row r="129" spans="2:4">
      <c r="B129" s="2"/>
      <c r="C129" s="2"/>
      <c r="D129" s="2"/>
    </row>
    <row r="130" spans="2:4">
      <c r="B130" s="2"/>
      <c r="C130" s="2"/>
      <c r="D130" s="2"/>
    </row>
    <row r="131" spans="2:4">
      <c r="B131" s="2"/>
      <c r="C131" s="2"/>
      <c r="D131" s="2"/>
    </row>
    <row r="132" spans="2:4">
      <c r="B132" s="2"/>
      <c r="C132" s="2"/>
      <c r="D132" s="2"/>
    </row>
    <row r="133" spans="2:4">
      <c r="B133" s="2"/>
      <c r="C133" s="2"/>
      <c r="D133" s="2"/>
    </row>
    <row r="134" spans="2:4">
      <c r="B134" s="2"/>
      <c r="C134" s="2"/>
      <c r="D134" s="2"/>
    </row>
    <row r="135" spans="2:4">
      <c r="B135" s="2"/>
      <c r="C135" s="2"/>
      <c r="D135" s="2"/>
    </row>
    <row r="136" spans="2:4">
      <c r="B136" s="2"/>
      <c r="C136" s="2"/>
      <c r="D136" s="2"/>
    </row>
    <row r="137" spans="2:4">
      <c r="B137" s="2"/>
      <c r="C137" s="2"/>
      <c r="D137" s="2"/>
    </row>
    <row r="138" spans="2:4">
      <c r="B138" s="2"/>
      <c r="C138" s="2"/>
      <c r="D138" s="2"/>
    </row>
    <row r="139" spans="2:4">
      <c r="B139" s="2"/>
      <c r="C139" s="2"/>
      <c r="D139" s="2"/>
    </row>
    <row r="140" spans="2:4">
      <c r="B140" s="2"/>
      <c r="C140" s="2"/>
      <c r="D140" s="2"/>
    </row>
    <row r="141" spans="2:4">
      <c r="B141" s="2"/>
      <c r="C141" s="2"/>
      <c r="D141" s="2"/>
    </row>
    <row r="142" spans="2:4">
      <c r="B142" s="2"/>
      <c r="C142" s="2"/>
      <c r="D142" s="2"/>
    </row>
    <row r="143" spans="2:4">
      <c r="B143" s="2"/>
      <c r="C143" s="2"/>
      <c r="D143" s="2"/>
    </row>
    <row r="144" spans="2:4">
      <c r="B144" s="2"/>
      <c r="C144" s="2"/>
      <c r="D144" s="2"/>
    </row>
    <row r="145" spans="2:4">
      <c r="B145" s="2"/>
      <c r="C145" s="2"/>
      <c r="D145" s="2"/>
    </row>
    <row r="146" spans="2:4">
      <c r="B146" s="2"/>
      <c r="C146" s="2"/>
      <c r="D146" s="2"/>
    </row>
    <row r="147" spans="2:4">
      <c r="B147" s="2"/>
      <c r="C147" s="2"/>
      <c r="D147" s="2"/>
    </row>
    <row r="148" spans="2:4">
      <c r="B148" s="2"/>
      <c r="C148" s="2"/>
      <c r="D148" s="2"/>
    </row>
    <row r="149" spans="2:4">
      <c r="B149" s="2"/>
      <c r="C149" s="2"/>
      <c r="D149" s="2"/>
    </row>
    <row r="150" spans="2:4">
      <c r="B150" s="2"/>
      <c r="C150" s="2"/>
      <c r="D150" s="2"/>
    </row>
  </sheetData>
  <phoneticPr fontId="0" type="noConversion"/>
  <pageMargins left="0.78740157480314965" right="0.59055118110236227" top="0.59055118110236227" bottom="0.59055118110236227" header="0.31496062992125984" footer="0.31496062992125984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R130"/>
  <sheetViews>
    <sheetView view="pageBreakPreview" zoomScale="90" zoomScaleNormal="80" zoomScaleSheetLayoutView="90" workbookViewId="0">
      <selection activeCell="P1" sqref="P1"/>
    </sheetView>
  </sheetViews>
  <sheetFormatPr baseColWidth="10" defaultRowHeight="12.75"/>
  <cols>
    <col min="1" max="1" width="2.7109375" style="2" customWidth="1"/>
    <col min="2" max="2" width="4.42578125" customWidth="1"/>
    <col min="3" max="3" width="84.140625" customWidth="1"/>
    <col min="4" max="4" width="7.85546875" bestFit="1" customWidth="1"/>
    <col min="5" max="5" width="10.85546875" customWidth="1"/>
    <col min="6" max="6" width="11.85546875" bestFit="1" customWidth="1"/>
    <col min="7" max="7" width="14.140625" customWidth="1"/>
    <col min="8" max="8" width="13.5703125" customWidth="1"/>
    <col min="9" max="9" width="13" customWidth="1"/>
    <col min="10" max="11" width="12.140625" bestFit="1" customWidth="1"/>
    <col min="12" max="12" width="9.28515625" customWidth="1"/>
    <col min="13" max="13" width="13.7109375" customWidth="1"/>
    <col min="14" max="14" width="16.140625" customWidth="1"/>
    <col min="15" max="15" width="3" style="2" customWidth="1"/>
    <col min="16" max="16" width="11.28515625" style="2" customWidth="1"/>
    <col min="17" max="17" width="13.5703125" style="2" customWidth="1"/>
    <col min="18" max="18" width="11.7109375" style="2" customWidth="1"/>
    <col min="19" max="19" width="12.28515625" customWidth="1"/>
    <col min="20" max="20" width="11.7109375" customWidth="1"/>
    <col min="21" max="21" width="12.140625" customWidth="1"/>
    <col min="22" max="27" width="11.7109375" customWidth="1"/>
  </cols>
  <sheetData>
    <row r="1" spans="1:16" s="1" customFormat="1" ht="18.75" customHeight="1">
      <c r="A1" s="991" t="s">
        <v>163</v>
      </c>
      <c r="C1" s="1045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228"/>
    </row>
    <row r="2" spans="1:16" s="1" customFormat="1" ht="18.75" customHeight="1">
      <c r="A2" s="3"/>
      <c r="B2" s="986"/>
      <c r="C2" s="997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28"/>
    </row>
    <row r="3" spans="1:16" s="1" customFormat="1" ht="18.75" customHeight="1">
      <c r="A3" s="3"/>
      <c r="B3" s="986" t="s">
        <v>164</v>
      </c>
      <c r="C3" s="996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28"/>
    </row>
    <row r="4" spans="1:16" s="1" customFormat="1" ht="18.75" customHeight="1" thickBot="1">
      <c r="A4" s="3"/>
      <c r="B4" s="12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998"/>
      <c r="O4" s="998"/>
      <c r="P4" s="998"/>
    </row>
    <row r="5" spans="1:16" s="1" customFormat="1" ht="18.75" customHeight="1">
      <c r="A5" s="3"/>
      <c r="B5" s="2006" t="s">
        <v>0</v>
      </c>
      <c r="C5" s="2009" t="s">
        <v>1</v>
      </c>
      <c r="D5" s="2001" t="s">
        <v>41</v>
      </c>
      <c r="E5" s="1988"/>
      <c r="F5" s="1988"/>
      <c r="G5" s="1988"/>
      <c r="H5" s="1988"/>
      <c r="I5" s="1988"/>
      <c r="J5" s="1988"/>
      <c r="K5" s="1988"/>
      <c r="L5" s="1988"/>
      <c r="M5" s="2002"/>
      <c r="N5" s="1989" t="s">
        <v>42</v>
      </c>
      <c r="O5" s="84"/>
      <c r="P5" s="84"/>
    </row>
    <row r="6" spans="1:16" s="1" customFormat="1" ht="18.75" customHeight="1">
      <c r="A6" s="3"/>
      <c r="B6" s="2007"/>
      <c r="C6" s="2010"/>
      <c r="D6" s="2003" t="s">
        <v>43</v>
      </c>
      <c r="E6" s="2004"/>
      <c r="F6" s="2004"/>
      <c r="G6" s="2004"/>
      <c r="H6" s="2004"/>
      <c r="I6" s="2005" t="s">
        <v>44</v>
      </c>
      <c r="J6" s="1993"/>
      <c r="K6" s="1993"/>
      <c r="L6" s="1993"/>
      <c r="M6" s="1994"/>
      <c r="N6" s="1990"/>
      <c r="O6" s="84"/>
      <c r="P6" s="84"/>
    </row>
    <row r="7" spans="1:16" s="1" customFormat="1" ht="18.75" customHeight="1" thickBot="1">
      <c r="A7" s="3"/>
      <c r="B7" s="2008"/>
      <c r="C7" s="2011"/>
      <c r="D7" s="1749" t="s">
        <v>45</v>
      </c>
      <c r="E7" s="1750" t="s">
        <v>46</v>
      </c>
      <c r="F7" s="1750" t="s">
        <v>47</v>
      </c>
      <c r="G7" s="1751" t="s">
        <v>48</v>
      </c>
      <c r="H7" s="1752" t="s">
        <v>49</v>
      </c>
      <c r="I7" s="1753" t="s">
        <v>45</v>
      </c>
      <c r="J7" s="1753" t="s">
        <v>46</v>
      </c>
      <c r="K7" s="1753" t="s">
        <v>47</v>
      </c>
      <c r="L7" s="1753" t="s">
        <v>48</v>
      </c>
      <c r="M7" s="1752" t="s">
        <v>49</v>
      </c>
      <c r="N7" s="1991"/>
      <c r="O7" s="84"/>
      <c r="P7" s="84"/>
    </row>
    <row r="8" spans="1:16" s="1" customFormat="1" ht="18.75" customHeight="1">
      <c r="A8" s="3"/>
      <c r="B8" s="47">
        <v>1</v>
      </c>
      <c r="C8" s="1046" t="s">
        <v>342</v>
      </c>
      <c r="D8" s="1047"/>
      <c r="E8" s="1048"/>
      <c r="F8" s="1048"/>
      <c r="G8" s="1049"/>
      <c r="H8" s="1050"/>
      <c r="I8" s="399"/>
      <c r="J8" s="398">
        <v>30.510037000000001</v>
      </c>
      <c r="K8" s="400">
        <v>4.2203509999999991</v>
      </c>
      <c r="L8" s="1051"/>
      <c r="M8" s="1052">
        <f>SUM(I8:L8)</f>
        <v>34.730387999999998</v>
      </c>
      <c r="N8" s="707">
        <f t="shared" ref="N8:N33" si="0">SUM(M8)</f>
        <v>34.730387999999998</v>
      </c>
      <c r="O8" s="283"/>
      <c r="P8" s="387"/>
    </row>
    <row r="9" spans="1:16" s="1" customFormat="1" ht="18.75" customHeight="1">
      <c r="A9" s="3"/>
      <c r="B9" s="47">
        <v>2</v>
      </c>
      <c r="C9" s="1053" t="s">
        <v>343</v>
      </c>
      <c r="D9" s="1054"/>
      <c r="E9" s="1055"/>
      <c r="F9" s="1055"/>
      <c r="G9" s="1056"/>
      <c r="H9" s="1057"/>
      <c r="I9" s="399"/>
      <c r="J9" s="398">
        <v>7.7500519000000008</v>
      </c>
      <c r="K9" s="400">
        <v>12.703955999999998</v>
      </c>
      <c r="L9" s="1051"/>
      <c r="M9" s="1052">
        <f t="shared" ref="M9:M33" si="1">SUM(I9:L9)</f>
        <v>20.454007900000001</v>
      </c>
      <c r="N9" s="707">
        <f t="shared" si="0"/>
        <v>20.454007900000001</v>
      </c>
      <c r="O9" s="283"/>
      <c r="P9" s="387"/>
    </row>
    <row r="10" spans="1:16" s="1" customFormat="1" ht="18.75" customHeight="1">
      <c r="A10" s="3"/>
      <c r="B10" s="47">
        <v>3</v>
      </c>
      <c r="C10" s="1053" t="s">
        <v>344</v>
      </c>
      <c r="D10" s="1054"/>
      <c r="E10" s="1055"/>
      <c r="F10" s="1055"/>
      <c r="G10" s="1056"/>
      <c r="H10" s="1057"/>
      <c r="I10" s="399"/>
      <c r="J10" s="398"/>
      <c r="K10" s="400">
        <v>742.7572654999999</v>
      </c>
      <c r="L10" s="1051"/>
      <c r="M10" s="1052">
        <f t="shared" si="1"/>
        <v>742.7572654999999</v>
      </c>
      <c r="N10" s="707">
        <f t="shared" si="0"/>
        <v>742.7572654999999</v>
      </c>
      <c r="O10" s="283"/>
      <c r="P10" s="387"/>
    </row>
    <row r="11" spans="1:16" s="1" customFormat="1" ht="18.75" customHeight="1">
      <c r="A11" s="3"/>
      <c r="B11" s="47">
        <v>4</v>
      </c>
      <c r="C11" s="1053" t="s">
        <v>50</v>
      </c>
      <c r="D11" s="1054"/>
      <c r="E11" s="1055"/>
      <c r="F11" s="1055"/>
      <c r="G11" s="1056"/>
      <c r="H11" s="1057"/>
      <c r="I11" s="399"/>
      <c r="J11" s="398"/>
      <c r="K11" s="400">
        <v>84.062828200000013</v>
      </c>
      <c r="L11" s="1051"/>
      <c r="M11" s="1052">
        <f t="shared" si="1"/>
        <v>84.062828200000013</v>
      </c>
      <c r="N11" s="707">
        <f t="shared" si="0"/>
        <v>84.062828200000013</v>
      </c>
      <c r="O11" s="631"/>
      <c r="P11" s="387"/>
    </row>
    <row r="12" spans="1:16" s="1" customFormat="1" ht="18.75" customHeight="1">
      <c r="A12" s="3"/>
      <c r="B12" s="47">
        <v>5</v>
      </c>
      <c r="C12" s="1053" t="s">
        <v>345</v>
      </c>
      <c r="D12" s="1058"/>
      <c r="E12" s="1059"/>
      <c r="F12" s="1059"/>
      <c r="G12" s="1060"/>
      <c r="H12" s="1061"/>
      <c r="I12" s="399">
        <v>700.40588769999999</v>
      </c>
      <c r="J12" s="398"/>
      <c r="K12" s="400"/>
      <c r="L12" s="1051"/>
      <c r="M12" s="1052">
        <f t="shared" si="1"/>
        <v>700.40588769999999</v>
      </c>
      <c r="N12" s="707">
        <f t="shared" si="0"/>
        <v>700.40588769999999</v>
      </c>
      <c r="O12" s="631"/>
      <c r="P12" s="387"/>
    </row>
    <row r="13" spans="1:16" s="1" customFormat="1" ht="18.75" customHeight="1">
      <c r="A13" s="3"/>
      <c r="B13" s="47">
        <v>6</v>
      </c>
      <c r="C13" s="1053" t="s">
        <v>346</v>
      </c>
      <c r="D13" s="1058"/>
      <c r="E13" s="1059"/>
      <c r="F13" s="1059"/>
      <c r="G13" s="1060"/>
      <c r="H13" s="1061"/>
      <c r="I13" s="399">
        <v>1.9713532999999996</v>
      </c>
      <c r="J13" s="398"/>
      <c r="K13" s="400"/>
      <c r="L13" s="1051"/>
      <c r="M13" s="1052">
        <f t="shared" si="1"/>
        <v>1.9713532999999996</v>
      </c>
      <c r="N13" s="707">
        <f t="shared" si="0"/>
        <v>1.9713532999999996</v>
      </c>
      <c r="O13" s="631"/>
      <c r="P13" s="387"/>
    </row>
    <row r="14" spans="1:16" s="1" customFormat="1" ht="18.75" customHeight="1">
      <c r="A14" s="3"/>
      <c r="B14" s="47">
        <v>7</v>
      </c>
      <c r="C14" s="1053" t="s">
        <v>271</v>
      </c>
      <c r="D14" s="1058"/>
      <c r="E14" s="1059"/>
      <c r="F14" s="1059"/>
      <c r="G14" s="1060"/>
      <c r="H14" s="1061"/>
      <c r="I14" s="399">
        <v>5062.6664460000038</v>
      </c>
      <c r="J14" s="398">
        <v>226.33523100000002</v>
      </c>
      <c r="K14" s="400">
        <v>8.2832099999999986</v>
      </c>
      <c r="L14" s="1051"/>
      <c r="M14" s="1052">
        <f t="shared" si="1"/>
        <v>5297.2848870000034</v>
      </c>
      <c r="N14" s="707">
        <f t="shared" si="0"/>
        <v>5297.2848870000034</v>
      </c>
      <c r="O14" s="631"/>
      <c r="P14" s="387"/>
    </row>
    <row r="15" spans="1:16" s="1" customFormat="1" ht="18.75" customHeight="1">
      <c r="A15" s="3"/>
      <c r="B15" s="47">
        <v>8</v>
      </c>
      <c r="C15" s="1053" t="s">
        <v>347</v>
      </c>
      <c r="D15" s="1058"/>
      <c r="E15" s="1059"/>
      <c r="F15" s="1059"/>
      <c r="G15" s="1060"/>
      <c r="H15" s="1061"/>
      <c r="I15" s="399"/>
      <c r="J15" s="398"/>
      <c r="K15" s="400">
        <v>49.670957199999997</v>
      </c>
      <c r="L15" s="1051"/>
      <c r="M15" s="1052">
        <f t="shared" si="1"/>
        <v>49.670957199999997</v>
      </c>
      <c r="N15" s="707">
        <f t="shared" si="0"/>
        <v>49.670957199999997</v>
      </c>
      <c r="O15" s="631"/>
      <c r="P15" s="387"/>
    </row>
    <row r="16" spans="1:16" s="1" customFormat="1" ht="18.75" customHeight="1">
      <c r="A16" s="3"/>
      <c r="B16" s="47">
        <v>9</v>
      </c>
      <c r="C16" s="1053" t="s">
        <v>272</v>
      </c>
      <c r="D16" s="1058"/>
      <c r="E16" s="1059"/>
      <c r="F16" s="1059"/>
      <c r="G16" s="1060"/>
      <c r="H16" s="1061"/>
      <c r="I16" s="399"/>
      <c r="J16" s="398"/>
      <c r="K16" s="400">
        <v>24.3308581</v>
      </c>
      <c r="L16" s="1051"/>
      <c r="M16" s="1052">
        <f t="shared" si="1"/>
        <v>24.3308581</v>
      </c>
      <c r="N16" s="707">
        <f t="shared" si="0"/>
        <v>24.3308581</v>
      </c>
      <c r="O16" s="631"/>
      <c r="P16" s="387"/>
    </row>
    <row r="17" spans="1:16" s="1" customFormat="1" ht="18.75" customHeight="1">
      <c r="A17" s="3"/>
      <c r="B17" s="47">
        <v>10</v>
      </c>
      <c r="C17" s="1053" t="s">
        <v>348</v>
      </c>
      <c r="D17" s="1058"/>
      <c r="E17" s="1059"/>
      <c r="F17" s="1059"/>
      <c r="G17" s="1060"/>
      <c r="H17" s="1061"/>
      <c r="I17" s="399">
        <v>256.18153489999992</v>
      </c>
      <c r="J17" s="398"/>
      <c r="K17" s="400">
        <v>2.9362400000000004E-2</v>
      </c>
      <c r="L17" s="1051"/>
      <c r="M17" s="1052">
        <f t="shared" si="1"/>
        <v>256.21089729999994</v>
      </c>
      <c r="N17" s="707">
        <f t="shared" si="0"/>
        <v>256.21089729999994</v>
      </c>
      <c r="O17" s="631"/>
      <c r="P17" s="387"/>
    </row>
    <row r="18" spans="1:16" s="1" customFormat="1" ht="18.75" customHeight="1">
      <c r="A18" s="3"/>
      <c r="B18" s="47">
        <v>11</v>
      </c>
      <c r="C18" s="1053" t="s">
        <v>51</v>
      </c>
      <c r="D18" s="1058"/>
      <c r="E18" s="1059"/>
      <c r="F18" s="1059"/>
      <c r="G18" s="1060"/>
      <c r="H18" s="1061"/>
      <c r="I18" s="399">
        <v>57.193070999999989</v>
      </c>
      <c r="J18" s="398"/>
      <c r="K18" s="400">
        <v>147.34404999999998</v>
      </c>
      <c r="L18" s="1051"/>
      <c r="M18" s="1052">
        <f t="shared" si="1"/>
        <v>204.53712099999996</v>
      </c>
      <c r="N18" s="707">
        <f t="shared" si="0"/>
        <v>204.53712099999996</v>
      </c>
      <c r="O18" s="631"/>
      <c r="P18" s="387"/>
    </row>
    <row r="19" spans="1:16" s="1" customFormat="1" ht="18.75" customHeight="1">
      <c r="A19" s="3"/>
      <c r="B19" s="47">
        <v>12</v>
      </c>
      <c r="C19" s="1053" t="s">
        <v>52</v>
      </c>
      <c r="D19" s="1058"/>
      <c r="E19" s="1059"/>
      <c r="F19" s="1059"/>
      <c r="G19" s="1060"/>
      <c r="H19" s="1061"/>
      <c r="I19" s="399">
        <v>401.72917060000015</v>
      </c>
      <c r="J19" s="398">
        <v>72.641101700000007</v>
      </c>
      <c r="K19" s="400">
        <v>30.429911900000004</v>
      </c>
      <c r="L19" s="1051"/>
      <c r="M19" s="1052">
        <f t="shared" si="1"/>
        <v>504.8001842000001</v>
      </c>
      <c r="N19" s="707">
        <f t="shared" si="0"/>
        <v>504.8001842000001</v>
      </c>
      <c r="O19" s="631"/>
      <c r="P19" s="387"/>
    </row>
    <row r="20" spans="1:16" s="1" customFormat="1" ht="18.75" customHeight="1">
      <c r="A20" s="3"/>
      <c r="B20" s="47">
        <v>13</v>
      </c>
      <c r="C20" s="1053" t="s">
        <v>240</v>
      </c>
      <c r="D20" s="1058"/>
      <c r="E20" s="1059"/>
      <c r="F20" s="1059"/>
      <c r="G20" s="1060"/>
      <c r="H20" s="1061"/>
      <c r="I20" s="399">
        <v>2635.8380487999993</v>
      </c>
      <c r="J20" s="398">
        <v>102.53864070000002</v>
      </c>
      <c r="K20" s="400">
        <v>1596.5761511000017</v>
      </c>
      <c r="L20" s="1051"/>
      <c r="M20" s="1052">
        <f t="shared" si="1"/>
        <v>4334.9528406000009</v>
      </c>
      <c r="N20" s="707">
        <f t="shared" si="0"/>
        <v>4334.9528406000009</v>
      </c>
      <c r="O20" s="631"/>
      <c r="P20" s="387"/>
    </row>
    <row r="21" spans="1:16" s="1" customFormat="1" ht="18.75" customHeight="1">
      <c r="A21" s="3"/>
      <c r="B21" s="47">
        <v>14</v>
      </c>
      <c r="C21" s="1053" t="s">
        <v>241</v>
      </c>
      <c r="D21" s="1058"/>
      <c r="E21" s="1059"/>
      <c r="F21" s="1059"/>
      <c r="G21" s="1060"/>
      <c r="H21" s="1061"/>
      <c r="I21" s="399"/>
      <c r="J21" s="398">
        <v>23.397432899999998</v>
      </c>
      <c r="K21" s="400">
        <v>45.484309899999992</v>
      </c>
      <c r="L21" s="1051"/>
      <c r="M21" s="1052">
        <f t="shared" si="1"/>
        <v>68.881742799999984</v>
      </c>
      <c r="N21" s="707">
        <f t="shared" si="0"/>
        <v>68.881742799999984</v>
      </c>
      <c r="O21" s="631"/>
      <c r="P21" s="387"/>
    </row>
    <row r="22" spans="1:16" s="1" customFormat="1" ht="18.75" customHeight="1">
      <c r="A22" s="3"/>
      <c r="B22" s="47">
        <v>15</v>
      </c>
      <c r="C22" s="1053" t="s">
        <v>349</v>
      </c>
      <c r="D22" s="1058"/>
      <c r="E22" s="1059"/>
      <c r="F22" s="1059"/>
      <c r="G22" s="1060"/>
      <c r="H22" s="1061"/>
      <c r="I22" s="399">
        <v>2326.0372661999995</v>
      </c>
      <c r="J22" s="398">
        <v>155.92654870000001</v>
      </c>
      <c r="K22" s="400">
        <v>899.6380863999982</v>
      </c>
      <c r="L22" s="1051"/>
      <c r="M22" s="1052">
        <f t="shared" si="1"/>
        <v>3381.6019012999977</v>
      </c>
      <c r="N22" s="707">
        <f t="shared" si="0"/>
        <v>3381.6019012999977</v>
      </c>
      <c r="O22" s="631"/>
      <c r="P22" s="387"/>
    </row>
    <row r="23" spans="1:16" s="1" customFormat="1" ht="18.75" customHeight="1">
      <c r="A23" s="3"/>
      <c r="B23" s="47">
        <v>16</v>
      </c>
      <c r="C23" s="1053" t="s">
        <v>242</v>
      </c>
      <c r="D23" s="1058"/>
      <c r="E23" s="1059"/>
      <c r="F23" s="1059"/>
      <c r="G23" s="1060"/>
      <c r="H23" s="1061"/>
      <c r="I23" s="399"/>
      <c r="J23" s="398">
        <v>4.7465797000000007</v>
      </c>
      <c r="K23" s="400">
        <v>76.497777599999964</v>
      </c>
      <c r="L23" s="1051"/>
      <c r="M23" s="1052">
        <f t="shared" si="1"/>
        <v>81.244357299999962</v>
      </c>
      <c r="N23" s="707">
        <f t="shared" si="0"/>
        <v>81.244357299999962</v>
      </c>
      <c r="O23" s="631"/>
      <c r="P23" s="387"/>
    </row>
    <row r="24" spans="1:16" s="1" customFormat="1" ht="18.75" customHeight="1">
      <c r="A24" s="3"/>
      <c r="B24" s="47">
        <v>17</v>
      </c>
      <c r="C24" s="1053" t="s">
        <v>53</v>
      </c>
      <c r="D24" s="1058"/>
      <c r="E24" s="1059"/>
      <c r="F24" s="1059"/>
      <c r="G24" s="1060"/>
      <c r="H24" s="1061"/>
      <c r="I24" s="399">
        <v>26.494881000000003</v>
      </c>
      <c r="J24" s="398">
        <v>47.401622000000003</v>
      </c>
      <c r="K24" s="400">
        <v>34.602417000000003</v>
      </c>
      <c r="L24" s="1051"/>
      <c r="M24" s="1052">
        <f t="shared" si="1"/>
        <v>108.49892000000001</v>
      </c>
      <c r="N24" s="707">
        <f t="shared" si="0"/>
        <v>108.49892000000001</v>
      </c>
      <c r="O24" s="631"/>
      <c r="P24" s="387"/>
    </row>
    <row r="25" spans="1:16" s="1" customFormat="1" ht="18.75" customHeight="1">
      <c r="A25" s="3"/>
      <c r="B25" s="47">
        <v>18</v>
      </c>
      <c r="C25" s="1053" t="s">
        <v>307</v>
      </c>
      <c r="D25" s="1058"/>
      <c r="E25" s="1059"/>
      <c r="F25" s="1059"/>
      <c r="G25" s="1060"/>
      <c r="H25" s="1061"/>
      <c r="I25" s="399"/>
      <c r="J25" s="398"/>
      <c r="K25" s="400">
        <v>10.827323900000001</v>
      </c>
      <c r="L25" s="1051"/>
      <c r="M25" s="1052">
        <f t="shared" si="1"/>
        <v>10.827323900000001</v>
      </c>
      <c r="N25" s="707">
        <f t="shared" si="0"/>
        <v>10.827323900000001</v>
      </c>
      <c r="O25" s="631"/>
      <c r="P25" s="387"/>
    </row>
    <row r="26" spans="1:16" s="1" customFormat="1" ht="18.75" customHeight="1">
      <c r="A26" s="3"/>
      <c r="B26" s="47">
        <v>19</v>
      </c>
      <c r="C26" s="1053" t="s">
        <v>308</v>
      </c>
      <c r="D26" s="1058"/>
      <c r="E26" s="1059"/>
      <c r="F26" s="1059"/>
      <c r="G26" s="1060"/>
      <c r="H26" s="1061"/>
      <c r="I26" s="399"/>
      <c r="J26" s="398">
        <v>28.261435000000002</v>
      </c>
      <c r="K26" s="400">
        <v>361.92985790000017</v>
      </c>
      <c r="L26" s="1051"/>
      <c r="M26" s="1052">
        <f t="shared" si="1"/>
        <v>390.19129290000018</v>
      </c>
      <c r="N26" s="707">
        <f t="shared" si="0"/>
        <v>390.19129290000018</v>
      </c>
      <c r="O26" s="631"/>
      <c r="P26" s="387"/>
    </row>
    <row r="27" spans="1:16" s="1" customFormat="1" ht="18.75" customHeight="1">
      <c r="A27" s="3"/>
      <c r="B27" s="47">
        <v>20</v>
      </c>
      <c r="C27" s="1053" t="s">
        <v>54</v>
      </c>
      <c r="D27" s="1058"/>
      <c r="E27" s="1059"/>
      <c r="F27" s="1059"/>
      <c r="G27" s="1060"/>
      <c r="H27" s="1061"/>
      <c r="I27" s="399">
        <v>3468.2182529000006</v>
      </c>
      <c r="J27" s="398">
        <v>377.59969000000001</v>
      </c>
      <c r="K27" s="400">
        <v>702.92361299999982</v>
      </c>
      <c r="L27" s="1051"/>
      <c r="M27" s="1052">
        <f t="shared" si="1"/>
        <v>4548.7415559000001</v>
      </c>
      <c r="N27" s="707">
        <f t="shared" si="0"/>
        <v>4548.7415559000001</v>
      </c>
      <c r="O27" s="631"/>
      <c r="P27" s="387"/>
    </row>
    <row r="28" spans="1:16" s="1" customFormat="1" ht="18.75" customHeight="1">
      <c r="A28" s="3"/>
      <c r="B28" s="47">
        <v>21</v>
      </c>
      <c r="C28" s="1053" t="s">
        <v>309</v>
      </c>
      <c r="D28" s="1058"/>
      <c r="E28" s="1059"/>
      <c r="F28" s="1059"/>
      <c r="G28" s="1060"/>
      <c r="H28" s="1061"/>
      <c r="I28" s="399">
        <v>340.97905109999988</v>
      </c>
      <c r="J28" s="398"/>
      <c r="K28" s="400">
        <v>29.706858999999998</v>
      </c>
      <c r="L28" s="1051"/>
      <c r="M28" s="1052">
        <f t="shared" si="1"/>
        <v>370.68591009999989</v>
      </c>
      <c r="N28" s="707">
        <f t="shared" si="0"/>
        <v>370.68591009999989</v>
      </c>
      <c r="O28" s="631"/>
      <c r="P28" s="387"/>
    </row>
    <row r="29" spans="1:16" s="1" customFormat="1" ht="18.75" customHeight="1">
      <c r="A29" s="3"/>
      <c r="B29" s="47">
        <v>22</v>
      </c>
      <c r="C29" s="1053" t="s">
        <v>243</v>
      </c>
      <c r="D29" s="1058"/>
      <c r="E29" s="1059"/>
      <c r="F29" s="1059"/>
      <c r="G29" s="1060"/>
      <c r="H29" s="1061"/>
      <c r="I29" s="399">
        <v>35.053730000000002</v>
      </c>
      <c r="J29" s="398">
        <v>22.531483000000001</v>
      </c>
      <c r="K29" s="400">
        <v>31.359704600000004</v>
      </c>
      <c r="L29" s="1051"/>
      <c r="M29" s="1052">
        <f t="shared" si="1"/>
        <v>88.944917600000011</v>
      </c>
      <c r="N29" s="707">
        <f t="shared" si="0"/>
        <v>88.944917600000011</v>
      </c>
      <c r="O29" s="631"/>
      <c r="P29" s="387"/>
    </row>
    <row r="30" spans="1:16" s="1" customFormat="1" ht="18.75" customHeight="1">
      <c r="A30" s="3"/>
      <c r="B30" s="47">
        <v>23</v>
      </c>
      <c r="C30" s="1053" t="s">
        <v>55</v>
      </c>
      <c r="D30" s="1058"/>
      <c r="E30" s="1059"/>
      <c r="F30" s="1059"/>
      <c r="G30" s="1060"/>
      <c r="H30" s="1061"/>
      <c r="I30" s="399"/>
      <c r="J30" s="398">
        <v>64.904212999999999</v>
      </c>
      <c r="K30" s="400">
        <v>291.96244000000002</v>
      </c>
      <c r="L30" s="1051"/>
      <c r="M30" s="1052">
        <f t="shared" si="1"/>
        <v>356.86665300000004</v>
      </c>
      <c r="N30" s="707">
        <f t="shared" si="0"/>
        <v>356.86665300000004</v>
      </c>
      <c r="O30" s="631"/>
      <c r="P30" s="631"/>
    </row>
    <row r="31" spans="1:16" s="1" customFormat="1" ht="18.75" customHeight="1">
      <c r="A31" s="3"/>
      <c r="B31" s="47">
        <v>24</v>
      </c>
      <c r="C31" s="1053" t="s">
        <v>141</v>
      </c>
      <c r="D31" s="1058"/>
      <c r="E31" s="1059"/>
      <c r="F31" s="1059"/>
      <c r="G31" s="1060"/>
      <c r="H31" s="1061"/>
      <c r="I31" s="399">
        <v>731.6345445999998</v>
      </c>
      <c r="J31" s="398">
        <v>194.27520810000007</v>
      </c>
      <c r="K31" s="400"/>
      <c r="L31" s="1051"/>
      <c r="M31" s="1052">
        <f t="shared" si="1"/>
        <v>925.9097526999999</v>
      </c>
      <c r="N31" s="707">
        <f t="shared" si="0"/>
        <v>925.9097526999999</v>
      </c>
      <c r="O31" s="631"/>
      <c r="P31" s="631"/>
    </row>
    <row r="32" spans="1:16" s="1" customFormat="1" ht="18.75" customHeight="1">
      <c r="A32" s="3"/>
      <c r="B32" s="47">
        <v>25</v>
      </c>
      <c r="C32" s="1053" t="s">
        <v>273</v>
      </c>
      <c r="D32" s="1058"/>
      <c r="E32" s="1059"/>
      <c r="F32" s="1059"/>
      <c r="G32" s="1060"/>
      <c r="H32" s="1061"/>
      <c r="I32" s="399"/>
      <c r="J32" s="398">
        <v>76.657630899999987</v>
      </c>
      <c r="K32" s="400">
        <v>167.66643919999999</v>
      </c>
      <c r="L32" s="1051"/>
      <c r="M32" s="1052">
        <f t="shared" si="1"/>
        <v>244.32407009999997</v>
      </c>
      <c r="N32" s="707">
        <f t="shared" si="0"/>
        <v>244.32407009999997</v>
      </c>
      <c r="O32" s="631"/>
      <c r="P32" s="631"/>
    </row>
    <row r="33" spans="1:16" s="1" customFormat="1" ht="18.75" customHeight="1">
      <c r="A33" s="3"/>
      <c r="B33" s="47">
        <v>26</v>
      </c>
      <c r="C33" s="1053" t="s">
        <v>244</v>
      </c>
      <c r="D33" s="1058"/>
      <c r="E33" s="1059"/>
      <c r="F33" s="1059"/>
      <c r="G33" s="1060"/>
      <c r="H33" s="1061"/>
      <c r="I33" s="399"/>
      <c r="J33" s="398">
        <v>24.820450000000001</v>
      </c>
      <c r="K33" s="400"/>
      <c r="L33" s="1051"/>
      <c r="M33" s="1052">
        <f t="shared" si="1"/>
        <v>24.820450000000001</v>
      </c>
      <c r="N33" s="707">
        <f t="shared" si="0"/>
        <v>24.820450000000001</v>
      </c>
      <c r="O33" s="3"/>
      <c r="P33" s="228"/>
    </row>
    <row r="34" spans="1:16" s="1" customFormat="1" ht="9.75" customHeight="1" thickBot="1">
      <c r="A34" s="3"/>
      <c r="B34" s="47"/>
      <c r="C34" s="1062"/>
      <c r="D34" s="1058"/>
      <c r="E34" s="1059"/>
      <c r="F34" s="1059"/>
      <c r="G34" s="1060"/>
      <c r="H34" s="1061"/>
      <c r="I34" s="402"/>
      <c r="J34" s="403"/>
      <c r="K34" s="404"/>
      <c r="L34" s="1063"/>
      <c r="M34" s="1052"/>
      <c r="N34" s="707"/>
      <c r="O34" s="3"/>
      <c r="P34" s="228"/>
    </row>
    <row r="35" spans="1:16" s="1" customFormat="1" ht="18.75" customHeight="1" thickTop="1" thickBot="1">
      <c r="A35" s="3"/>
      <c r="B35" s="1981" t="s">
        <v>56</v>
      </c>
      <c r="C35" s="1982"/>
      <c r="D35" s="1064"/>
      <c r="E35" s="1065"/>
      <c r="F35" s="1065"/>
      <c r="G35" s="1066"/>
      <c r="H35" s="1067"/>
      <c r="I35" s="1068">
        <f>SUM(I8:I34)</f>
        <v>16044.403238100002</v>
      </c>
      <c r="J35" s="1069">
        <f>SUM(J8:J34)</f>
        <v>1460.2973556000002</v>
      </c>
      <c r="K35" s="1069">
        <f>SUM(K8:K34)</f>
        <v>5353.0077299000004</v>
      </c>
      <c r="L35" s="1070"/>
      <c r="M35" s="1071">
        <f>SUM(M8:M34)</f>
        <v>22857.708323600007</v>
      </c>
      <c r="N35" s="1072">
        <f>SUM(N8:N34)</f>
        <v>22857.708323600007</v>
      </c>
      <c r="O35" s="84"/>
      <c r="P35" s="84"/>
    </row>
    <row r="36" spans="1:16" s="1" customFormat="1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84"/>
      <c r="P36" s="84"/>
    </row>
    <row r="37" spans="1:16" s="1" customFormat="1" ht="18.75" customHeight="1">
      <c r="A37" s="3"/>
      <c r="B37" s="1073"/>
      <c r="C37" s="1074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84"/>
      <c r="P37" s="84"/>
    </row>
    <row r="38" spans="1:16" s="1" customFormat="1" ht="18.75" customHeight="1">
      <c r="A38" s="3"/>
      <c r="B38" s="1073"/>
      <c r="C38" s="1074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84"/>
      <c r="P38" s="84"/>
    </row>
    <row r="39" spans="1:16" s="1" customFormat="1" ht="18.75" customHeight="1">
      <c r="A39" s="3"/>
      <c r="B39" s="1073"/>
      <c r="C39" s="1074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84"/>
      <c r="P39" s="84"/>
    </row>
    <row r="40" spans="1:16" s="1" customFormat="1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84"/>
      <c r="P40" s="228"/>
    </row>
    <row r="41" spans="1:16" s="1" customFormat="1" ht="18.75" customHeight="1">
      <c r="A41" s="3"/>
      <c r="B41" s="986" t="s">
        <v>166</v>
      </c>
      <c r="C41" s="986"/>
      <c r="D41" s="3"/>
      <c r="E41" s="228"/>
      <c r="F41" s="3"/>
      <c r="G41" s="3"/>
      <c r="H41" s="3"/>
      <c r="I41" s="3"/>
      <c r="J41" s="3"/>
      <c r="K41" s="3"/>
      <c r="L41" s="3"/>
      <c r="M41" s="3"/>
      <c r="N41" s="3"/>
      <c r="O41" s="990"/>
      <c r="P41" s="990"/>
    </row>
    <row r="42" spans="1:16" s="1" customFormat="1" ht="18.75" customHeight="1" thickBo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990"/>
      <c r="P42" s="990"/>
    </row>
    <row r="43" spans="1:16" s="1" customFormat="1" ht="18.75" customHeight="1">
      <c r="A43" s="3"/>
      <c r="B43" s="1995" t="s">
        <v>0</v>
      </c>
      <c r="C43" s="1998" t="s">
        <v>1</v>
      </c>
      <c r="D43" s="2001" t="s">
        <v>41</v>
      </c>
      <c r="E43" s="1988"/>
      <c r="F43" s="1988"/>
      <c r="G43" s="1988"/>
      <c r="H43" s="1988"/>
      <c r="I43" s="1988"/>
      <c r="J43" s="1988"/>
      <c r="K43" s="1988"/>
      <c r="L43" s="1988"/>
      <c r="M43" s="2002"/>
      <c r="N43" s="1989" t="s">
        <v>42</v>
      </c>
      <c r="O43" s="990"/>
      <c r="P43" s="990"/>
    </row>
    <row r="44" spans="1:16" s="1" customFormat="1" ht="18.75" customHeight="1">
      <c r="A44" s="3"/>
      <c r="B44" s="1996"/>
      <c r="C44" s="1999"/>
      <c r="D44" s="2003" t="s">
        <v>43</v>
      </c>
      <c r="E44" s="2004"/>
      <c r="F44" s="2004"/>
      <c r="G44" s="2004"/>
      <c r="H44" s="2004"/>
      <c r="I44" s="2005" t="s">
        <v>44</v>
      </c>
      <c r="J44" s="1993"/>
      <c r="K44" s="1993"/>
      <c r="L44" s="1993"/>
      <c r="M44" s="1994"/>
      <c r="N44" s="1990"/>
      <c r="O44" s="990"/>
      <c r="P44" s="990"/>
    </row>
    <row r="45" spans="1:16" s="1" customFormat="1" ht="18.75" customHeight="1" thickBot="1">
      <c r="A45" s="3"/>
      <c r="B45" s="1997"/>
      <c r="C45" s="2000"/>
      <c r="D45" s="1749" t="s">
        <v>45</v>
      </c>
      <c r="E45" s="1750" t="s">
        <v>46</v>
      </c>
      <c r="F45" s="1750" t="s">
        <v>47</v>
      </c>
      <c r="G45" s="1751" t="s">
        <v>48</v>
      </c>
      <c r="H45" s="1752" t="s">
        <v>49</v>
      </c>
      <c r="I45" s="1753" t="s">
        <v>45</v>
      </c>
      <c r="J45" s="1753" t="s">
        <v>46</v>
      </c>
      <c r="K45" s="1753" t="s">
        <v>47</v>
      </c>
      <c r="L45" s="1753" t="s">
        <v>48</v>
      </c>
      <c r="M45" s="1752" t="s">
        <v>49</v>
      </c>
      <c r="N45" s="1991"/>
      <c r="O45" s="990"/>
      <c r="P45" s="228"/>
    </row>
    <row r="46" spans="1:16" s="1" customFormat="1" ht="18.75" customHeight="1">
      <c r="A46" s="3"/>
      <c r="B46" s="85">
        <v>1</v>
      </c>
      <c r="C46" s="1075" t="s">
        <v>236</v>
      </c>
      <c r="D46" s="397"/>
      <c r="E46" s="400"/>
      <c r="F46" s="398">
        <v>94.440189099999841</v>
      </c>
      <c r="G46" s="396">
        <v>6.3004033999999933</v>
      </c>
      <c r="H46" s="1256">
        <f>+SUM(D46:G46)</f>
        <v>100.74059249999983</v>
      </c>
      <c r="I46" s="397">
        <v>4.4140113000000003</v>
      </c>
      <c r="J46" s="398"/>
      <c r="K46" s="398">
        <v>156.85450749999993</v>
      </c>
      <c r="L46" s="396">
        <v>0.59259820000000007</v>
      </c>
      <c r="M46" s="1052">
        <f>+SUM(I46:L46)</f>
        <v>161.86111699999992</v>
      </c>
      <c r="N46" s="707">
        <f>+M46+H46</f>
        <v>262.60170949999974</v>
      </c>
      <c r="O46" s="990"/>
      <c r="P46" s="228"/>
    </row>
    <row r="47" spans="1:16" s="1" customFormat="1" ht="18.75" customHeight="1">
      <c r="A47" s="3"/>
      <c r="B47" s="85">
        <v>2</v>
      </c>
      <c r="C47" s="1075" t="s">
        <v>264</v>
      </c>
      <c r="D47" s="397"/>
      <c r="E47" s="400"/>
      <c r="F47" s="398">
        <v>0.24867210000000001</v>
      </c>
      <c r="G47" s="396">
        <v>2.1881918999999996</v>
      </c>
      <c r="H47" s="1256">
        <f t="shared" ref="H47:H68" si="2">+SUM(D47:G47)</f>
        <v>2.4368639999999995</v>
      </c>
      <c r="I47" s="397"/>
      <c r="J47" s="398"/>
      <c r="K47" s="398"/>
      <c r="L47" s="396"/>
      <c r="M47" s="1052">
        <f t="shared" ref="M47:M68" si="3">+SUM(I47:L47)</f>
        <v>0</v>
      </c>
      <c r="N47" s="707">
        <f t="shared" ref="N47:N68" si="4">+M47+H47</f>
        <v>2.4368639999999995</v>
      </c>
      <c r="O47" s="990"/>
      <c r="P47" s="990"/>
    </row>
    <row r="48" spans="1:16" s="1" customFormat="1" ht="18.75" customHeight="1">
      <c r="A48" s="3"/>
      <c r="B48" s="85">
        <v>3</v>
      </c>
      <c r="C48" s="1075" t="s">
        <v>176</v>
      </c>
      <c r="D48" s="397"/>
      <c r="E48" s="400"/>
      <c r="F48" s="398">
        <v>206.86789569999823</v>
      </c>
      <c r="G48" s="396">
        <v>383.62063149999972</v>
      </c>
      <c r="H48" s="1256">
        <f t="shared" si="2"/>
        <v>590.48852719999798</v>
      </c>
      <c r="I48" s="397"/>
      <c r="J48" s="398"/>
      <c r="K48" s="398">
        <v>114.24096760000002</v>
      </c>
      <c r="L48" s="396"/>
      <c r="M48" s="1052">
        <f t="shared" si="3"/>
        <v>114.24096760000002</v>
      </c>
      <c r="N48" s="707">
        <f t="shared" si="4"/>
        <v>704.72949479999795</v>
      </c>
      <c r="O48" s="990"/>
      <c r="P48" s="228"/>
    </row>
    <row r="49" spans="1:18" s="1" customFormat="1" ht="18.75" customHeight="1">
      <c r="A49" s="3"/>
      <c r="B49" s="85">
        <v>4</v>
      </c>
      <c r="C49" s="1075" t="s">
        <v>4</v>
      </c>
      <c r="D49" s="397"/>
      <c r="E49" s="400"/>
      <c r="F49" s="398">
        <v>168.28282830000012</v>
      </c>
      <c r="G49" s="396">
        <v>562.75554290000412</v>
      </c>
      <c r="H49" s="1256">
        <f t="shared" si="2"/>
        <v>731.03837120000424</v>
      </c>
      <c r="I49" s="397"/>
      <c r="J49" s="398">
        <v>33.1329803</v>
      </c>
      <c r="K49" s="398">
        <v>48.542431600000015</v>
      </c>
      <c r="L49" s="396"/>
      <c r="M49" s="1052">
        <f t="shared" si="3"/>
        <v>81.675411900000014</v>
      </c>
      <c r="N49" s="707">
        <f t="shared" si="4"/>
        <v>812.71378310000421</v>
      </c>
      <c r="O49" s="990"/>
      <c r="P49" s="228"/>
    </row>
    <row r="50" spans="1:18" s="1" customFormat="1" ht="18.75" customHeight="1">
      <c r="A50" s="3"/>
      <c r="B50" s="85">
        <v>5</v>
      </c>
      <c r="C50" s="1075" t="s">
        <v>6</v>
      </c>
      <c r="D50" s="397"/>
      <c r="E50" s="400"/>
      <c r="F50" s="398">
        <v>1.7125000000000001E-2</v>
      </c>
      <c r="G50" s="396">
        <v>2.9096276999999997</v>
      </c>
      <c r="H50" s="1256">
        <f t="shared" si="2"/>
        <v>2.9267526999999998</v>
      </c>
      <c r="I50" s="397"/>
      <c r="J50" s="398"/>
      <c r="K50" s="398"/>
      <c r="L50" s="396"/>
      <c r="M50" s="1052"/>
      <c r="N50" s="707">
        <f t="shared" si="4"/>
        <v>2.9267526999999998</v>
      </c>
      <c r="O50" s="990"/>
      <c r="P50" s="990"/>
    </row>
    <row r="51" spans="1:18" s="1" customFormat="1" ht="18.75" customHeight="1">
      <c r="A51" s="3"/>
      <c r="B51" s="85">
        <v>6</v>
      </c>
      <c r="C51" s="1075" t="s">
        <v>8</v>
      </c>
      <c r="D51" s="397"/>
      <c r="E51" s="400"/>
      <c r="F51" s="398">
        <v>79.432859100000059</v>
      </c>
      <c r="G51" s="396">
        <v>228.66960489000044</v>
      </c>
      <c r="H51" s="1256">
        <f t="shared" si="2"/>
        <v>308.1024639900005</v>
      </c>
      <c r="I51" s="397"/>
      <c r="J51" s="398"/>
      <c r="K51" s="398">
        <v>24.6525222</v>
      </c>
      <c r="L51" s="396"/>
      <c r="M51" s="1052">
        <f t="shared" si="3"/>
        <v>24.6525222</v>
      </c>
      <c r="N51" s="707">
        <f t="shared" si="4"/>
        <v>332.75498619000052</v>
      </c>
      <c r="O51" s="990"/>
      <c r="P51" s="990"/>
    </row>
    <row r="52" spans="1:18" s="1" customFormat="1" ht="18.75" customHeight="1">
      <c r="A52" s="3"/>
      <c r="B52" s="85">
        <v>7</v>
      </c>
      <c r="C52" s="1075" t="s">
        <v>10</v>
      </c>
      <c r="D52" s="397"/>
      <c r="E52" s="400"/>
      <c r="F52" s="398">
        <v>92.666816900000143</v>
      </c>
      <c r="G52" s="396">
        <v>496.58212799999802</v>
      </c>
      <c r="H52" s="1256">
        <f t="shared" si="2"/>
        <v>589.24894489999815</v>
      </c>
      <c r="I52" s="397">
        <v>19.344680999999998</v>
      </c>
      <c r="J52" s="398"/>
      <c r="K52" s="398">
        <v>16.432254199999996</v>
      </c>
      <c r="L52" s="396"/>
      <c r="M52" s="1052">
        <f t="shared" si="3"/>
        <v>35.776935199999997</v>
      </c>
      <c r="N52" s="707">
        <f t="shared" si="4"/>
        <v>625.02588009999818</v>
      </c>
      <c r="O52" s="990"/>
      <c r="P52" s="990"/>
    </row>
    <row r="53" spans="1:18" s="1" customFormat="1" ht="18.75" customHeight="1">
      <c r="A53" s="3"/>
      <c r="B53" s="85">
        <v>8</v>
      </c>
      <c r="C53" s="1075" t="s">
        <v>12</v>
      </c>
      <c r="D53" s="397"/>
      <c r="E53" s="400"/>
      <c r="F53" s="398">
        <v>73.922748100000078</v>
      </c>
      <c r="G53" s="396">
        <v>197.35421010000161</v>
      </c>
      <c r="H53" s="1256">
        <f t="shared" si="2"/>
        <v>271.27695820000167</v>
      </c>
      <c r="I53" s="397"/>
      <c r="J53" s="398"/>
      <c r="K53" s="398">
        <v>5.4136880000000005</v>
      </c>
      <c r="L53" s="396"/>
      <c r="M53" s="1052">
        <f t="shared" si="3"/>
        <v>5.4136880000000005</v>
      </c>
      <c r="N53" s="707">
        <f t="shared" si="4"/>
        <v>276.69064620000165</v>
      </c>
      <c r="O53" s="990"/>
      <c r="P53" s="228"/>
    </row>
    <row r="54" spans="1:18" s="1" customFormat="1" ht="18.75" customHeight="1">
      <c r="A54" s="3"/>
      <c r="B54" s="85">
        <v>9</v>
      </c>
      <c r="C54" s="1075" t="s">
        <v>14</v>
      </c>
      <c r="D54" s="397">
        <v>0.72304400000000002</v>
      </c>
      <c r="E54" s="400">
        <v>6.8997499999999989E-2</v>
      </c>
      <c r="F54" s="398">
        <v>112.73520160000039</v>
      </c>
      <c r="G54" s="396">
        <v>712.48346120000281</v>
      </c>
      <c r="H54" s="1256">
        <f t="shared" si="2"/>
        <v>826.01070430000323</v>
      </c>
      <c r="I54" s="397"/>
      <c r="J54" s="398">
        <v>3.8238350000000003</v>
      </c>
      <c r="K54" s="398">
        <v>2.5361219999999998</v>
      </c>
      <c r="L54" s="396"/>
      <c r="M54" s="1052">
        <f t="shared" si="3"/>
        <v>6.3599569999999996</v>
      </c>
      <c r="N54" s="707">
        <f t="shared" si="4"/>
        <v>832.37066130000323</v>
      </c>
      <c r="O54" s="990"/>
      <c r="P54" s="228"/>
    </row>
    <row r="55" spans="1:18" s="1" customFormat="1" ht="18.75" customHeight="1">
      <c r="A55" s="3"/>
      <c r="B55" s="85">
        <v>10</v>
      </c>
      <c r="C55" s="1075" t="s">
        <v>16</v>
      </c>
      <c r="D55" s="397"/>
      <c r="E55" s="400"/>
      <c r="F55" s="398">
        <v>280.26868630000064</v>
      </c>
      <c r="G55" s="396">
        <v>634.83800478000592</v>
      </c>
      <c r="H55" s="1256">
        <f t="shared" si="2"/>
        <v>915.10669108000661</v>
      </c>
      <c r="I55" s="397"/>
      <c r="J55" s="398">
        <v>2.3241295999999996</v>
      </c>
      <c r="K55" s="398">
        <v>385.62574919999975</v>
      </c>
      <c r="L55" s="396"/>
      <c r="M55" s="1052">
        <f t="shared" si="3"/>
        <v>387.94987879999974</v>
      </c>
      <c r="N55" s="707">
        <f t="shared" si="4"/>
        <v>1303.0565698800065</v>
      </c>
      <c r="O55" s="990"/>
      <c r="P55" s="990"/>
    </row>
    <row r="56" spans="1:18" s="1" customFormat="1" ht="18.75" customHeight="1">
      <c r="A56" s="3"/>
      <c r="B56" s="85">
        <v>11</v>
      </c>
      <c r="C56" s="1075" t="s">
        <v>19</v>
      </c>
      <c r="D56" s="397"/>
      <c r="E56" s="400"/>
      <c r="F56" s="398">
        <v>144.66259799999941</v>
      </c>
      <c r="G56" s="396">
        <v>510.49765792000187</v>
      </c>
      <c r="H56" s="1256">
        <f t="shared" si="2"/>
        <v>655.1602559200013</v>
      </c>
      <c r="I56" s="397"/>
      <c r="J56" s="398"/>
      <c r="K56" s="398">
        <v>90.46501889999999</v>
      </c>
      <c r="L56" s="396"/>
      <c r="M56" s="1052">
        <f t="shared" si="3"/>
        <v>90.46501889999999</v>
      </c>
      <c r="N56" s="707">
        <f t="shared" si="4"/>
        <v>745.62527482000132</v>
      </c>
      <c r="O56" s="990"/>
      <c r="P56" s="990"/>
    </row>
    <row r="57" spans="1:18" s="1" customFormat="1" ht="18.75" customHeight="1">
      <c r="A57" s="3"/>
      <c r="B57" s="85">
        <v>12</v>
      </c>
      <c r="C57" s="1075" t="s">
        <v>20</v>
      </c>
      <c r="D57" s="397"/>
      <c r="E57" s="400"/>
      <c r="F57" s="398">
        <v>92.915209399999867</v>
      </c>
      <c r="G57" s="396">
        <v>245.28144805000261</v>
      </c>
      <c r="H57" s="1256">
        <f t="shared" si="2"/>
        <v>338.19665745000248</v>
      </c>
      <c r="I57" s="397"/>
      <c r="J57" s="398"/>
      <c r="K57" s="398">
        <v>43.760392000000003</v>
      </c>
      <c r="L57" s="396"/>
      <c r="M57" s="1052">
        <f t="shared" si="3"/>
        <v>43.760392000000003</v>
      </c>
      <c r="N57" s="707">
        <f t="shared" si="4"/>
        <v>381.9570494500025</v>
      </c>
      <c r="O57" s="990"/>
      <c r="P57" s="990"/>
      <c r="Q57" s="3"/>
      <c r="R57" s="3"/>
    </row>
    <row r="58" spans="1:18" s="1" customFormat="1" ht="18.75" customHeight="1">
      <c r="A58" s="3"/>
      <c r="B58" s="85">
        <v>13</v>
      </c>
      <c r="C58" s="1075" t="s">
        <v>265</v>
      </c>
      <c r="D58" s="397"/>
      <c r="E58" s="400"/>
      <c r="F58" s="398">
        <v>5.3964200000000004E-2</v>
      </c>
      <c r="G58" s="396">
        <v>1.6011724000000001</v>
      </c>
      <c r="H58" s="1256">
        <f t="shared" si="2"/>
        <v>1.6551366000000001</v>
      </c>
      <c r="I58" s="397"/>
      <c r="J58" s="398"/>
      <c r="K58" s="398"/>
      <c r="L58" s="396"/>
      <c r="M58" s="1052"/>
      <c r="N58" s="707">
        <f t="shared" si="4"/>
        <v>1.6551366000000001</v>
      </c>
      <c r="O58" s="990"/>
      <c r="P58" s="990"/>
      <c r="Q58" s="3"/>
      <c r="R58" s="3"/>
    </row>
    <row r="59" spans="1:18" s="1" customFormat="1" ht="18.75" customHeight="1">
      <c r="A59" s="3"/>
      <c r="B59" s="85">
        <v>14</v>
      </c>
      <c r="C59" s="1075" t="s">
        <v>266</v>
      </c>
      <c r="D59" s="397"/>
      <c r="E59" s="400"/>
      <c r="F59" s="398"/>
      <c r="G59" s="396">
        <v>3.3766753999999977</v>
      </c>
      <c r="H59" s="1256">
        <f t="shared" si="2"/>
        <v>3.3766753999999977</v>
      </c>
      <c r="I59" s="397"/>
      <c r="J59" s="398"/>
      <c r="K59" s="398"/>
      <c r="L59" s="396"/>
      <c r="M59" s="1052"/>
      <c r="N59" s="707">
        <f t="shared" si="4"/>
        <v>3.3766753999999977</v>
      </c>
      <c r="O59" s="990"/>
      <c r="P59" s="990"/>
      <c r="Q59" s="3"/>
      <c r="R59" s="3"/>
    </row>
    <row r="60" spans="1:18" s="1" customFormat="1" ht="18.75" customHeight="1">
      <c r="A60" s="3"/>
      <c r="B60" s="85">
        <v>15</v>
      </c>
      <c r="C60" s="1075" t="s">
        <v>22</v>
      </c>
      <c r="D60" s="397"/>
      <c r="E60" s="400"/>
      <c r="F60" s="398">
        <v>3.923036699999999</v>
      </c>
      <c r="G60" s="396">
        <v>8.4403283000000009</v>
      </c>
      <c r="H60" s="1256">
        <f t="shared" si="2"/>
        <v>12.363365</v>
      </c>
      <c r="I60" s="397"/>
      <c r="J60" s="398"/>
      <c r="K60" s="398"/>
      <c r="L60" s="396"/>
      <c r="M60" s="1052"/>
      <c r="N60" s="707">
        <f t="shared" si="4"/>
        <v>12.363365</v>
      </c>
      <c r="O60" s="990"/>
      <c r="P60" s="990"/>
      <c r="Q60" s="3"/>
      <c r="R60" s="3"/>
    </row>
    <row r="61" spans="1:18" s="1" customFormat="1" ht="18.75" customHeight="1">
      <c r="A61" s="3"/>
      <c r="B61" s="85">
        <v>16</v>
      </c>
      <c r="C61" s="1075" t="s">
        <v>24</v>
      </c>
      <c r="D61" s="397"/>
      <c r="E61" s="400"/>
      <c r="F61" s="398">
        <v>9.4306323000000045</v>
      </c>
      <c r="G61" s="396">
        <v>20.269440899999928</v>
      </c>
      <c r="H61" s="1257">
        <f t="shared" si="2"/>
        <v>29.700073199999935</v>
      </c>
      <c r="I61" s="397"/>
      <c r="J61" s="398"/>
      <c r="K61" s="398"/>
      <c r="L61" s="1076"/>
      <c r="M61" s="1052"/>
      <c r="N61" s="707">
        <f t="shared" si="4"/>
        <v>29.700073199999935</v>
      </c>
      <c r="O61" s="990"/>
      <c r="P61" s="990"/>
      <c r="Q61" s="3"/>
      <c r="R61" s="3"/>
    </row>
    <row r="62" spans="1:18" s="1" customFormat="1" ht="18.75" customHeight="1">
      <c r="A62" s="3"/>
      <c r="B62" s="85">
        <v>17</v>
      </c>
      <c r="C62" s="1075" t="s">
        <v>26</v>
      </c>
      <c r="D62" s="397"/>
      <c r="E62" s="400"/>
      <c r="F62" s="398">
        <v>2.2691476999999995</v>
      </c>
      <c r="G62" s="396">
        <v>13.188994100000002</v>
      </c>
      <c r="H62" s="1256">
        <f t="shared" si="2"/>
        <v>15.458141800000002</v>
      </c>
      <c r="I62" s="397"/>
      <c r="J62" s="398"/>
      <c r="K62" s="398"/>
      <c r="L62" s="396"/>
      <c r="M62" s="1052"/>
      <c r="N62" s="707">
        <f t="shared" si="4"/>
        <v>15.458141800000002</v>
      </c>
      <c r="O62" s="990"/>
      <c r="P62" s="228"/>
      <c r="Q62" s="3"/>
      <c r="R62" s="3"/>
    </row>
    <row r="63" spans="1:18" s="1" customFormat="1" ht="18.75" customHeight="1">
      <c r="A63" s="3"/>
      <c r="B63" s="85">
        <v>18</v>
      </c>
      <c r="C63" s="1075" t="s">
        <v>237</v>
      </c>
      <c r="D63" s="397"/>
      <c r="E63" s="400"/>
      <c r="F63" s="398">
        <v>697.98528690000148</v>
      </c>
      <c r="G63" s="396">
        <v>4105.8653322999253</v>
      </c>
      <c r="H63" s="1256">
        <f t="shared" si="2"/>
        <v>4803.8506191999268</v>
      </c>
      <c r="I63" s="397"/>
      <c r="J63" s="398">
        <v>128.1178683</v>
      </c>
      <c r="K63" s="398">
        <v>1272.0486819000007</v>
      </c>
      <c r="L63" s="396"/>
      <c r="M63" s="1052">
        <f t="shared" si="3"/>
        <v>1400.1665502000008</v>
      </c>
      <c r="N63" s="707">
        <f t="shared" si="4"/>
        <v>6204.0171693999273</v>
      </c>
      <c r="O63" s="990"/>
      <c r="P63" s="990"/>
      <c r="Q63" s="3"/>
      <c r="R63" s="3"/>
    </row>
    <row r="64" spans="1:18" s="1" customFormat="1" ht="18.75" customHeight="1">
      <c r="A64" s="3"/>
      <c r="B64" s="85">
        <v>19</v>
      </c>
      <c r="C64" s="1075" t="s">
        <v>267</v>
      </c>
      <c r="D64" s="397"/>
      <c r="E64" s="400">
        <v>6.49754801</v>
      </c>
      <c r="F64" s="398">
        <v>324.56331408999773</v>
      </c>
      <c r="G64" s="396">
        <v>1032.9909663400094</v>
      </c>
      <c r="H64" s="1256">
        <f t="shared" si="2"/>
        <v>1364.0518284400073</v>
      </c>
      <c r="I64" s="397"/>
      <c r="J64" s="398">
        <v>82.026388999999995</v>
      </c>
      <c r="K64" s="398">
        <v>296.18765200000007</v>
      </c>
      <c r="L64" s="396"/>
      <c r="M64" s="1052">
        <f t="shared" si="3"/>
        <v>378.21404100000007</v>
      </c>
      <c r="N64" s="707">
        <f t="shared" si="4"/>
        <v>1742.2658694400075</v>
      </c>
      <c r="O64" s="990"/>
      <c r="P64" s="990"/>
      <c r="Q64" s="3"/>
      <c r="R64" s="3"/>
    </row>
    <row r="65" spans="1:18" s="1" customFormat="1" ht="18.75" customHeight="1">
      <c r="A65" s="3"/>
      <c r="B65" s="85">
        <v>20</v>
      </c>
      <c r="C65" s="1075" t="s">
        <v>268</v>
      </c>
      <c r="D65" s="397"/>
      <c r="E65" s="400"/>
      <c r="F65" s="398">
        <v>1045.3969846500054</v>
      </c>
      <c r="G65" s="396">
        <v>4426.2467599199981</v>
      </c>
      <c r="H65" s="1256">
        <f t="shared" si="2"/>
        <v>5471.643744570003</v>
      </c>
      <c r="I65" s="397"/>
      <c r="J65" s="398"/>
      <c r="K65" s="398">
        <v>123.04955979999998</v>
      </c>
      <c r="L65" s="396"/>
      <c r="M65" s="1052">
        <f t="shared" si="3"/>
        <v>123.04955979999998</v>
      </c>
      <c r="N65" s="707">
        <f t="shared" si="4"/>
        <v>5594.6933043700028</v>
      </c>
      <c r="O65" s="990"/>
      <c r="P65" s="990"/>
      <c r="Q65" s="3"/>
      <c r="R65" s="3"/>
    </row>
    <row r="66" spans="1:18" s="1" customFormat="1" ht="18.75" customHeight="1">
      <c r="A66" s="3"/>
      <c r="B66" s="85">
        <v>21</v>
      </c>
      <c r="C66" s="1075" t="s">
        <v>269</v>
      </c>
      <c r="D66" s="397"/>
      <c r="E66" s="400"/>
      <c r="F66" s="398">
        <v>7.7601190999999989</v>
      </c>
      <c r="G66" s="396">
        <v>11.290373000000008</v>
      </c>
      <c r="H66" s="1256">
        <f t="shared" si="2"/>
        <v>19.050492100000007</v>
      </c>
      <c r="I66" s="397"/>
      <c r="J66" s="398"/>
      <c r="K66" s="398"/>
      <c r="L66" s="396"/>
      <c r="M66" s="1052"/>
      <c r="N66" s="707">
        <f t="shared" si="4"/>
        <v>19.050492100000007</v>
      </c>
      <c r="O66" s="990"/>
      <c r="P66" s="990"/>
      <c r="Q66" s="3"/>
      <c r="R66" s="3"/>
    </row>
    <row r="67" spans="1:18" s="1" customFormat="1" ht="18.75" customHeight="1">
      <c r="A67" s="3"/>
      <c r="B67" s="85">
        <v>22</v>
      </c>
      <c r="C67" s="1075" t="s">
        <v>30</v>
      </c>
      <c r="D67" s="397"/>
      <c r="E67" s="400"/>
      <c r="F67" s="398">
        <v>3.1772402999999989</v>
      </c>
      <c r="G67" s="396">
        <v>7.848571399999992</v>
      </c>
      <c r="H67" s="1256">
        <f t="shared" si="2"/>
        <v>11.025811699999991</v>
      </c>
      <c r="I67" s="397"/>
      <c r="J67" s="398"/>
      <c r="K67" s="398"/>
      <c r="L67" s="396"/>
      <c r="M67" s="1052"/>
      <c r="N67" s="707">
        <f t="shared" si="4"/>
        <v>11.025811699999991</v>
      </c>
      <c r="O67" s="1003"/>
      <c r="P67" s="624"/>
      <c r="Q67" s="3"/>
      <c r="R67" s="3"/>
    </row>
    <row r="68" spans="1:18" s="1" customFormat="1" ht="18.75" customHeight="1">
      <c r="A68" s="3"/>
      <c r="B68" s="85">
        <v>23</v>
      </c>
      <c r="C68" s="1075" t="s">
        <v>32</v>
      </c>
      <c r="D68" s="397"/>
      <c r="E68" s="400">
        <v>0.24283099999999999</v>
      </c>
      <c r="F68" s="398">
        <v>143.12119480000041</v>
      </c>
      <c r="G68" s="396">
        <v>687.55717040000411</v>
      </c>
      <c r="H68" s="1052">
        <f t="shared" si="2"/>
        <v>830.92119620000449</v>
      </c>
      <c r="I68" s="397"/>
      <c r="J68" s="398">
        <v>9.1891514000000001</v>
      </c>
      <c r="K68" s="398">
        <v>136.75498589999992</v>
      </c>
      <c r="L68" s="401"/>
      <c r="M68" s="1052">
        <f t="shared" si="3"/>
        <v>145.94413729999991</v>
      </c>
      <c r="N68" s="707">
        <f t="shared" si="4"/>
        <v>976.86533350000445</v>
      </c>
      <c r="O68" s="1002"/>
      <c r="P68" s="228"/>
      <c r="Q68" s="3"/>
      <c r="R68" s="3"/>
    </row>
    <row r="69" spans="1:18" s="1" customFormat="1" ht="18.75" customHeight="1" thickBot="1">
      <c r="A69" s="3"/>
      <c r="B69" s="85"/>
      <c r="C69" s="1075"/>
      <c r="D69" s="405"/>
      <c r="E69" s="398"/>
      <c r="F69" s="398"/>
      <c r="G69" s="401"/>
      <c r="H69" s="1052"/>
      <c r="I69" s="406"/>
      <c r="J69" s="398"/>
      <c r="K69" s="398"/>
      <c r="L69" s="401"/>
      <c r="M69" s="1052"/>
      <c r="N69" s="707"/>
      <c r="O69" s="86"/>
      <c r="P69" s="84"/>
      <c r="Q69" s="3"/>
      <c r="R69" s="3"/>
    </row>
    <row r="70" spans="1:18" s="1" customFormat="1" ht="18.75" customHeight="1" thickTop="1" thickBot="1">
      <c r="A70" s="3"/>
      <c r="B70" s="1981" t="s">
        <v>58</v>
      </c>
      <c r="C70" s="1982"/>
      <c r="D70" s="1077">
        <f>SUM(D46:D69)</f>
        <v>0.72304400000000002</v>
      </c>
      <c r="E70" s="1078">
        <f t="shared" ref="E70:N70" si="5">SUM(E46:E69)</f>
        <v>6.8093765099999999</v>
      </c>
      <c r="F70" s="1078">
        <f t="shared" si="5"/>
        <v>3584.1417503400039</v>
      </c>
      <c r="G70" s="1079">
        <f t="shared" si="5"/>
        <v>14302.156696799957</v>
      </c>
      <c r="H70" s="1071">
        <f t="shared" si="5"/>
        <v>17893.830867649958</v>
      </c>
      <c r="I70" s="1080">
        <f t="shared" si="5"/>
        <v>23.7586923</v>
      </c>
      <c r="J70" s="1078">
        <f t="shared" si="5"/>
        <v>258.61435360000002</v>
      </c>
      <c r="K70" s="1078">
        <f t="shared" si="5"/>
        <v>2716.5645328000005</v>
      </c>
      <c r="L70" s="1079">
        <f t="shared" si="5"/>
        <v>0.59259820000000007</v>
      </c>
      <c r="M70" s="1071">
        <f>SUM(M46:M69)</f>
        <v>2999.5301769000007</v>
      </c>
      <c r="N70" s="1072">
        <f t="shared" si="5"/>
        <v>20893.361044549958</v>
      </c>
      <c r="O70" s="84"/>
      <c r="P70" s="84"/>
      <c r="Q70" s="3"/>
      <c r="R70" s="3"/>
    </row>
    <row r="71" spans="1:18" s="1" customFormat="1" ht="18.75" customHeight="1">
      <c r="A71" s="3"/>
      <c r="B71" s="283"/>
      <c r="C71" s="283"/>
      <c r="D71" s="1081"/>
      <c r="E71" s="1081"/>
      <c r="F71" s="1081"/>
      <c r="G71" s="1081"/>
      <c r="H71" s="1081"/>
      <c r="I71" s="1081"/>
      <c r="J71" s="1081"/>
      <c r="K71" s="1081"/>
      <c r="L71" s="1081"/>
      <c r="M71" s="1081"/>
      <c r="N71" s="1082"/>
      <c r="O71" s="84"/>
      <c r="P71" s="84"/>
      <c r="Q71" s="3"/>
      <c r="R71" s="3"/>
    </row>
    <row r="72" spans="1:18" s="1" customFormat="1" ht="18.75" customHeight="1">
      <c r="A72" s="3"/>
      <c r="B72" s="1073"/>
      <c r="C72" s="1074"/>
      <c r="D72" s="1081"/>
      <c r="E72" s="1081"/>
      <c r="F72" s="1081"/>
      <c r="G72" s="1081"/>
      <c r="H72" s="1081"/>
      <c r="I72" s="1081"/>
      <c r="J72" s="1081"/>
      <c r="K72" s="1081"/>
      <c r="L72" s="1081"/>
      <c r="M72" s="1081"/>
      <c r="N72" s="1082"/>
      <c r="O72" s="84"/>
      <c r="P72" s="84"/>
      <c r="Q72" s="3"/>
      <c r="R72" s="3"/>
    </row>
    <row r="73" spans="1:18" s="1" customFormat="1" ht="18.75" customHeight="1">
      <c r="A73" s="3"/>
      <c r="B73" s="283"/>
      <c r="C73" s="283"/>
      <c r="D73" s="990"/>
      <c r="E73" s="990"/>
      <c r="F73" s="990"/>
      <c r="G73" s="990"/>
      <c r="H73" s="990"/>
      <c r="I73" s="990"/>
      <c r="J73" s="990"/>
      <c r="K73" s="990"/>
      <c r="L73" s="990"/>
      <c r="M73" s="990"/>
      <c r="N73" s="990"/>
      <c r="O73" s="990"/>
      <c r="P73" s="990"/>
      <c r="Q73" s="3"/>
      <c r="R73" s="3"/>
    </row>
    <row r="74" spans="1:18" s="1" customFormat="1" ht="18.75" customHeight="1">
      <c r="A74" s="3"/>
      <c r="B74" s="1983" t="s">
        <v>167</v>
      </c>
      <c r="C74" s="1983"/>
      <c r="D74" s="1983"/>
      <c r="E74" s="1983"/>
      <c r="F74" s="1983"/>
      <c r="G74" s="1983"/>
      <c r="H74" s="1983"/>
      <c r="I74" s="624"/>
      <c r="J74" s="1003"/>
      <c r="K74" s="624"/>
      <c r="L74" s="624"/>
      <c r="M74" s="624"/>
      <c r="N74" s="624"/>
      <c r="O74" s="1000"/>
      <c r="P74" s="1000"/>
    </row>
    <row r="75" spans="1:18" s="1" customFormat="1" ht="18.75" customHeight="1" thickBot="1">
      <c r="A75" s="3"/>
      <c r="B75" s="228"/>
      <c r="C75" s="228"/>
      <c r="D75" s="228"/>
      <c r="E75" s="228"/>
      <c r="F75" s="228"/>
      <c r="G75" s="1002"/>
      <c r="H75" s="1002"/>
      <c r="I75" s="228"/>
      <c r="J75" s="228"/>
      <c r="K75" s="228"/>
      <c r="L75" s="228"/>
      <c r="M75" s="228"/>
      <c r="N75" s="228"/>
      <c r="O75" s="990"/>
      <c r="P75" s="990"/>
    </row>
    <row r="76" spans="1:18" s="1" customFormat="1" ht="18.75" customHeight="1">
      <c r="A76" s="3"/>
      <c r="B76" s="3"/>
      <c r="C76" s="1984" t="s">
        <v>60</v>
      </c>
      <c r="D76" s="1987" t="s">
        <v>41</v>
      </c>
      <c r="E76" s="1988"/>
      <c r="F76" s="1988"/>
      <c r="G76" s="1988"/>
      <c r="H76" s="1988"/>
      <c r="I76" s="1988"/>
      <c r="J76" s="1988"/>
      <c r="K76" s="1988"/>
      <c r="L76" s="1988"/>
      <c r="M76" s="1988"/>
      <c r="N76" s="1989" t="s">
        <v>42</v>
      </c>
      <c r="O76" s="990"/>
      <c r="P76" s="990"/>
    </row>
    <row r="77" spans="1:18" s="1" customFormat="1" ht="18.75" customHeight="1">
      <c r="A77" s="3"/>
      <c r="B77" s="3"/>
      <c r="C77" s="1985"/>
      <c r="D77" s="1992" t="s">
        <v>43</v>
      </c>
      <c r="E77" s="1993"/>
      <c r="F77" s="1993"/>
      <c r="G77" s="1993"/>
      <c r="H77" s="1994"/>
      <c r="I77" s="1992" t="s">
        <v>44</v>
      </c>
      <c r="J77" s="1993"/>
      <c r="K77" s="1993"/>
      <c r="L77" s="1993"/>
      <c r="M77" s="1993"/>
      <c r="N77" s="1990"/>
      <c r="O77" s="228"/>
      <c r="P77" s="228"/>
    </row>
    <row r="78" spans="1:18" s="1" customFormat="1" ht="18.75" customHeight="1" thickBot="1">
      <c r="A78" s="3"/>
      <c r="B78" s="3"/>
      <c r="C78" s="1986"/>
      <c r="D78" s="1755" t="s">
        <v>45</v>
      </c>
      <c r="E78" s="1755" t="s">
        <v>46</v>
      </c>
      <c r="F78" s="1755" t="s">
        <v>47</v>
      </c>
      <c r="G78" s="1755" t="s">
        <v>48</v>
      </c>
      <c r="H78" s="1752" t="s">
        <v>49</v>
      </c>
      <c r="I78" s="1755" t="s">
        <v>45</v>
      </c>
      <c r="J78" s="1755" t="s">
        <v>46</v>
      </c>
      <c r="K78" s="1755" t="s">
        <v>47</v>
      </c>
      <c r="L78" s="1755" t="s">
        <v>48</v>
      </c>
      <c r="M78" s="1752" t="s">
        <v>49</v>
      </c>
      <c r="N78" s="1991"/>
      <c r="O78" s="3"/>
      <c r="P78" s="228"/>
    </row>
    <row r="79" spans="1:18" s="1" customFormat="1" ht="18.75" customHeight="1">
      <c r="A79" s="3"/>
      <c r="B79" s="3"/>
      <c r="C79" s="200"/>
      <c r="D79" s="1057"/>
      <c r="E79" s="1055"/>
      <c r="F79" s="1083"/>
      <c r="G79" s="1002"/>
      <c r="H79" s="1084"/>
      <c r="I79" s="1085"/>
      <c r="J79" s="1055"/>
      <c r="K79" s="1055"/>
      <c r="L79" s="1085"/>
      <c r="M79" s="1086"/>
      <c r="N79" s="1087"/>
      <c r="O79" s="3"/>
      <c r="P79" s="228"/>
    </row>
    <row r="80" spans="1:18" s="1" customFormat="1" ht="18.75" customHeight="1">
      <c r="A80" s="3"/>
      <c r="B80" s="3"/>
      <c r="C80" s="657" t="s">
        <v>61</v>
      </c>
      <c r="D80" s="1088">
        <f>SUM(D35,D70)</f>
        <v>0.72304400000000002</v>
      </c>
      <c r="E80" s="1089">
        <f>SUM(E35,E70)</f>
        <v>6.8093765099999999</v>
      </c>
      <c r="F80" s="1089">
        <f>SUM(F35,F70)</f>
        <v>3584.1417503400039</v>
      </c>
      <c r="G80" s="1090">
        <f>SUM(G35,G70)</f>
        <v>14302.156696799957</v>
      </c>
      <c r="H80" s="1091">
        <f>SUM(D80:G80)</f>
        <v>17893.830867649962</v>
      </c>
      <c r="I80" s="1090">
        <f>SUM(I35,I70)</f>
        <v>16068.161930400001</v>
      </c>
      <c r="J80" s="1089">
        <f>SUM(J35,J70)</f>
        <v>1718.9117092000001</v>
      </c>
      <c r="K80" s="1089">
        <f>SUM(K35,K70)</f>
        <v>8069.5722627000014</v>
      </c>
      <c r="L80" s="1090">
        <v>0</v>
      </c>
      <c r="M80" s="1091">
        <f>SUM(I80:L80)</f>
        <v>25856.645902300006</v>
      </c>
      <c r="N80" s="707">
        <f>N70+N35</f>
        <v>43751.069368149969</v>
      </c>
      <c r="O80" s="3"/>
      <c r="P80" s="228"/>
    </row>
    <row r="81" spans="1:16" s="1" customFormat="1" ht="18.75" customHeight="1" thickBot="1">
      <c r="A81" s="3"/>
      <c r="B81" s="3"/>
      <c r="C81" s="1039"/>
      <c r="D81" s="1092"/>
      <c r="E81" s="1093"/>
      <c r="F81" s="1093"/>
      <c r="G81" s="1094"/>
      <c r="H81" s="1095"/>
      <c r="I81" s="1094"/>
      <c r="J81" s="1093"/>
      <c r="K81" s="1093"/>
      <c r="L81" s="1094"/>
      <c r="M81" s="1095"/>
      <c r="N81" s="1096"/>
      <c r="O81" s="3"/>
      <c r="P81" s="228"/>
    </row>
    <row r="82" spans="1:16" s="1" customFormat="1" ht="18.75" customHeight="1">
      <c r="A82" s="3"/>
      <c r="B82" s="1980"/>
      <c r="C82" s="1980"/>
      <c r="D82" s="990"/>
      <c r="E82" s="990"/>
      <c r="F82" s="990"/>
      <c r="G82" s="990"/>
      <c r="H82" s="990"/>
      <c r="I82" s="990"/>
      <c r="J82" s="990"/>
      <c r="K82" s="990"/>
      <c r="L82" s="990"/>
      <c r="M82" s="990"/>
      <c r="N82" s="990"/>
      <c r="O82" s="3"/>
      <c r="P82" s="228"/>
    </row>
    <row r="83" spans="1:16" s="1" customFormat="1" ht="18.75" customHeight="1">
      <c r="A83" s="3"/>
      <c r="B83" s="283"/>
      <c r="C83" s="283"/>
      <c r="D83" s="990"/>
      <c r="E83" s="990"/>
      <c r="F83" s="990"/>
      <c r="G83" s="990"/>
      <c r="H83" s="990"/>
      <c r="I83" s="990"/>
      <c r="J83" s="990"/>
      <c r="K83" s="990"/>
      <c r="L83" s="990"/>
      <c r="M83" s="990"/>
      <c r="N83" s="990"/>
      <c r="O83" s="3"/>
      <c r="P83" s="228"/>
    </row>
    <row r="84" spans="1:16" s="1" customFormat="1" ht="18.75" customHeight="1">
      <c r="A84" s="3"/>
      <c r="B84" s="283"/>
      <c r="C84" s="283"/>
      <c r="D84" s="990"/>
      <c r="E84" s="990"/>
      <c r="F84" s="990"/>
      <c r="G84" s="990"/>
      <c r="H84" s="990"/>
      <c r="I84" s="990"/>
      <c r="J84" s="990"/>
      <c r="K84" s="990"/>
      <c r="L84" s="990"/>
      <c r="M84" s="990"/>
      <c r="N84" s="990"/>
      <c r="O84" s="3"/>
      <c r="P84" s="228"/>
    </row>
    <row r="85" spans="1:16" s="1" customFormat="1" ht="18.75" customHeight="1">
      <c r="A85" s="3"/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190"/>
      <c r="O85" s="3"/>
      <c r="P85" s="228"/>
    </row>
    <row r="86" spans="1:16" s="1" customFormat="1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228"/>
    </row>
    <row r="87" spans="1:16" s="1" customFormat="1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228"/>
    </row>
    <row r="88" spans="1:16" s="1" customFormat="1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228"/>
    </row>
    <row r="89" spans="1:16" s="1" customFormat="1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228"/>
    </row>
    <row r="90" spans="1:16" s="1" customFormat="1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228"/>
    </row>
    <row r="91" spans="1:16" s="1" customFormat="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228"/>
    </row>
    <row r="92" spans="1:16" s="1" customFormat="1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228"/>
    </row>
    <row r="93" spans="1:16" s="1" customFormat="1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228"/>
    </row>
    <row r="94" spans="1:16" s="1" customFormat="1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228"/>
    </row>
    <row r="95" spans="1:16" s="1" customFormat="1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228"/>
    </row>
    <row r="96" spans="1:16" s="1" customFormat="1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228"/>
    </row>
    <row r="97" spans="1:18" s="1" customFormat="1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228"/>
    </row>
    <row r="98" spans="1:18" s="1" customFormat="1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228"/>
    </row>
    <row r="99" spans="1:18" s="1" customFormat="1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228"/>
    </row>
    <row r="100" spans="1:18" s="1" customFormat="1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228"/>
    </row>
    <row r="101" spans="1:18" s="1" customFormat="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228"/>
    </row>
    <row r="102" spans="1:18" s="1" customFormat="1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228"/>
    </row>
    <row r="103" spans="1:18" s="1" customFormat="1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228"/>
    </row>
    <row r="104" spans="1:18" s="1" customFormat="1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228"/>
    </row>
    <row r="105" spans="1:18" s="1" customFormat="1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228"/>
    </row>
    <row r="106" spans="1:18" s="1" customFormat="1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228"/>
    </row>
    <row r="107" spans="1:18" s="1" customFormat="1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228"/>
    </row>
    <row r="108" spans="1:18" s="1" customFormat="1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228"/>
    </row>
    <row r="109" spans="1:18" s="1" customFormat="1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228"/>
    </row>
    <row r="110" spans="1:18" s="1" customFormat="1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228"/>
    </row>
    <row r="111" spans="1:18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P111" s="20"/>
      <c r="Q111"/>
      <c r="R111"/>
    </row>
    <row r="112" spans="1:18"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2"/>
      <c r="M112" s="2"/>
      <c r="N112" s="2"/>
      <c r="P112" s="20"/>
      <c r="Q112"/>
      <c r="R112"/>
    </row>
    <row r="113" spans="2:18">
      <c r="B113" s="2"/>
      <c r="C113" s="15"/>
      <c r="D113" s="15"/>
      <c r="E113" s="15"/>
      <c r="F113" s="15"/>
      <c r="G113" s="15"/>
      <c r="H113" s="15"/>
      <c r="I113" s="15"/>
      <c r="J113" s="15"/>
      <c r="K113" s="15"/>
      <c r="L113" s="2"/>
      <c r="M113" s="2"/>
      <c r="N113" s="2"/>
      <c r="P113" s="20"/>
      <c r="Q113"/>
      <c r="R113"/>
    </row>
    <row r="114" spans="2:18">
      <c r="B114" s="2"/>
      <c r="C114" s="15"/>
      <c r="D114" s="15"/>
      <c r="E114" s="15"/>
      <c r="F114" s="15"/>
      <c r="G114" s="15"/>
      <c r="H114" s="15"/>
      <c r="I114" s="15"/>
      <c r="J114" s="15"/>
      <c r="K114" s="15"/>
      <c r="L114" s="2"/>
      <c r="M114" s="2"/>
      <c r="N114" s="2"/>
      <c r="P114" s="20"/>
      <c r="Q114"/>
      <c r="R114"/>
    </row>
    <row r="115" spans="2:18"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2"/>
      <c r="M115" s="2"/>
      <c r="N115" s="2"/>
      <c r="P115" s="20"/>
      <c r="Q115"/>
      <c r="R115"/>
    </row>
    <row r="116" spans="2:18"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2"/>
      <c r="M116" s="2"/>
      <c r="N116" s="2"/>
      <c r="P116" s="20"/>
      <c r="Q116"/>
      <c r="R116"/>
    </row>
    <row r="117" spans="2:18">
      <c r="B117" s="2"/>
      <c r="C117" s="1330"/>
      <c r="D117" s="1330"/>
      <c r="E117" s="1330" t="s">
        <v>303</v>
      </c>
      <c r="F117" s="1507">
        <f>N63</f>
        <v>6204.0171693999273</v>
      </c>
      <c r="G117" s="1508">
        <f t="shared" ref="G117:G123" si="6">F117/$F$124</f>
        <v>0.14180264068965467</v>
      </c>
      <c r="H117" s="1330"/>
      <c r="I117" s="1756"/>
      <c r="J117" s="1330"/>
      <c r="K117" s="1507"/>
      <c r="L117" s="1341"/>
      <c r="M117" s="2"/>
      <c r="N117" s="2"/>
      <c r="P117" s="20"/>
      <c r="Q117"/>
      <c r="R117"/>
    </row>
    <row r="118" spans="2:18">
      <c r="B118" s="2"/>
      <c r="C118" s="1330"/>
      <c r="D118" s="1330"/>
      <c r="E118" s="1330" t="s">
        <v>350</v>
      </c>
      <c r="F118" s="1507">
        <f>N65</f>
        <v>5594.6933043700028</v>
      </c>
      <c r="G118" s="1508">
        <f t="shared" si="6"/>
        <v>0.12787557847541078</v>
      </c>
      <c r="H118" s="1330"/>
      <c r="I118" s="1756"/>
      <c r="J118" s="1330"/>
      <c r="K118" s="1507"/>
      <c r="L118" s="1341"/>
      <c r="M118" s="2"/>
      <c r="N118" s="2"/>
      <c r="P118" s="20"/>
      <c r="Q118"/>
      <c r="R118"/>
    </row>
    <row r="119" spans="2:18">
      <c r="B119" s="2"/>
      <c r="C119" s="1330"/>
      <c r="D119" s="1330"/>
      <c r="E119" s="1330" t="s">
        <v>249</v>
      </c>
      <c r="F119" s="1507">
        <f>N14</f>
        <v>5297.2848870000034</v>
      </c>
      <c r="G119" s="1508">
        <f t="shared" si="6"/>
        <v>0.12107783794780423</v>
      </c>
      <c r="H119" s="1330"/>
      <c r="I119" s="1756"/>
      <c r="J119" s="1330"/>
      <c r="K119" s="1507"/>
      <c r="L119" s="1341"/>
      <c r="M119" s="2"/>
      <c r="N119" s="2"/>
      <c r="P119" s="20"/>
      <c r="Q119"/>
      <c r="R119"/>
    </row>
    <row r="120" spans="2:18">
      <c r="B120" s="2"/>
      <c r="C120" s="1330"/>
      <c r="D120" s="1330"/>
      <c r="E120" s="1330" t="s">
        <v>135</v>
      </c>
      <c r="F120" s="1507">
        <f>N27</f>
        <v>4548.7415559000001</v>
      </c>
      <c r="G120" s="1508">
        <f t="shared" si="6"/>
        <v>0.10396869428776537</v>
      </c>
      <c r="H120" s="1330"/>
      <c r="I120" s="1756"/>
      <c r="J120" s="1330"/>
      <c r="K120" s="1507"/>
      <c r="L120" s="1341"/>
      <c r="M120" s="2"/>
      <c r="N120" s="2"/>
      <c r="Q120"/>
      <c r="R120"/>
    </row>
    <row r="121" spans="2:18">
      <c r="B121" s="2"/>
      <c r="C121" s="1330"/>
      <c r="D121" s="1330"/>
      <c r="E121" s="1330" t="s">
        <v>304</v>
      </c>
      <c r="F121" s="1507">
        <f>N20</f>
        <v>4334.9528406000009</v>
      </c>
      <c r="G121" s="1508">
        <f t="shared" si="6"/>
        <v>9.9082214519670059E-2</v>
      </c>
      <c r="H121" s="1330"/>
      <c r="I121" s="1756"/>
      <c r="J121" s="1330"/>
      <c r="K121" s="1507"/>
      <c r="L121" s="1341"/>
      <c r="M121" s="2"/>
      <c r="N121" s="2"/>
      <c r="Q121"/>
      <c r="R121"/>
    </row>
    <row r="122" spans="2:18">
      <c r="C122" s="1330"/>
      <c r="D122" s="1330"/>
      <c r="E122" s="1330" t="s">
        <v>247</v>
      </c>
      <c r="F122" s="1507">
        <f>N22</f>
        <v>3381.6019012999977</v>
      </c>
      <c r="G122" s="1508">
        <f t="shared" si="6"/>
        <v>7.7291868522001109E-2</v>
      </c>
      <c r="H122" s="1330"/>
      <c r="I122" s="1756"/>
      <c r="J122" s="1330"/>
      <c r="K122" s="1507"/>
      <c r="L122" s="1344"/>
      <c r="Q122"/>
      <c r="R122"/>
    </row>
    <row r="123" spans="2:18">
      <c r="C123" s="1330"/>
      <c r="D123" s="1330"/>
      <c r="E123" s="1330" t="s">
        <v>64</v>
      </c>
      <c r="F123" s="1507">
        <f>F124-SUM(F117:F122)</f>
        <v>14389.777709580034</v>
      </c>
      <c r="G123" s="1508">
        <f t="shared" si="6"/>
        <v>0.32890116555769366</v>
      </c>
      <c r="H123" s="1330"/>
      <c r="I123" s="1330"/>
      <c r="J123" s="1330"/>
      <c r="K123" s="1330"/>
      <c r="L123" s="1344"/>
      <c r="Q123"/>
      <c r="R123"/>
    </row>
    <row r="124" spans="2:18">
      <c r="C124" s="1330"/>
      <c r="D124" s="1330"/>
      <c r="E124" s="1330"/>
      <c r="F124" s="1507">
        <f>N80</f>
        <v>43751.069368149969</v>
      </c>
      <c r="G124" s="1509">
        <f>SUM(G117:G123)</f>
        <v>0.99999999999999989</v>
      </c>
      <c r="H124" s="1330"/>
      <c r="I124" s="1330"/>
      <c r="J124" s="1330"/>
      <c r="K124" s="1330"/>
      <c r="L124" s="1344"/>
      <c r="Q124"/>
      <c r="R124"/>
    </row>
    <row r="125" spans="2:18">
      <c r="C125" s="1330"/>
      <c r="D125" s="1330"/>
      <c r="E125" s="1330"/>
      <c r="F125" s="1330"/>
      <c r="G125" s="1330"/>
      <c r="H125" s="1330"/>
      <c r="I125" s="1330"/>
      <c r="J125" s="1330"/>
      <c r="K125" s="1330"/>
      <c r="L125" s="1344"/>
      <c r="Q125"/>
      <c r="R125"/>
    </row>
    <row r="126" spans="2:18">
      <c r="C126" s="1330"/>
      <c r="D126" s="1330"/>
      <c r="E126" s="1330"/>
      <c r="F126" s="1330"/>
      <c r="G126" s="1330"/>
      <c r="H126" s="1330"/>
      <c r="I126" s="1330"/>
      <c r="J126" s="1330"/>
      <c r="K126" s="1330"/>
      <c r="L126" s="1344"/>
      <c r="Q126"/>
      <c r="R126"/>
    </row>
    <row r="127" spans="2:18">
      <c r="C127" s="1330"/>
      <c r="D127" s="1330"/>
      <c r="E127" s="1330"/>
      <c r="F127" s="1330"/>
      <c r="G127" s="1330"/>
      <c r="H127" s="1330"/>
      <c r="I127" s="1330"/>
      <c r="J127" s="1330"/>
      <c r="K127" s="1330"/>
      <c r="L127" s="1344"/>
      <c r="Q127"/>
      <c r="R127"/>
    </row>
    <row r="128" spans="2:18">
      <c r="C128" s="1330"/>
      <c r="D128" s="1330"/>
      <c r="E128" s="1330"/>
      <c r="F128" s="1330"/>
      <c r="G128" s="1330"/>
      <c r="H128" s="1330"/>
      <c r="I128" s="1330"/>
      <c r="J128" s="1330"/>
      <c r="K128" s="1330"/>
      <c r="L128" s="1344"/>
      <c r="Q128"/>
      <c r="R128"/>
    </row>
    <row r="129" spans="3:18">
      <c r="C129" s="1330"/>
      <c r="D129" s="1330"/>
      <c r="E129" s="1330"/>
      <c r="F129" s="1330"/>
      <c r="G129" s="1330"/>
      <c r="H129" s="1330"/>
      <c r="I129" s="1330"/>
      <c r="J129" s="1330"/>
      <c r="K129" s="1330"/>
      <c r="L129" s="1344"/>
      <c r="Q129"/>
      <c r="R129"/>
    </row>
    <row r="130" spans="3:18">
      <c r="C130" s="1344"/>
      <c r="D130" s="1344"/>
      <c r="E130" s="1344"/>
      <c r="F130" s="1344"/>
      <c r="G130" s="1344"/>
      <c r="H130" s="1344"/>
      <c r="I130" s="1344"/>
      <c r="J130" s="1344"/>
      <c r="K130" s="1344"/>
      <c r="L130" s="1344"/>
    </row>
  </sheetData>
  <mergeCells count="21">
    <mergeCell ref="B5:B7"/>
    <mergeCell ref="C5:C7"/>
    <mergeCell ref="D5:M5"/>
    <mergeCell ref="N5:N7"/>
    <mergeCell ref="D6:H6"/>
    <mergeCell ref="I6:M6"/>
    <mergeCell ref="N76:N78"/>
    <mergeCell ref="D77:H77"/>
    <mergeCell ref="I77:M77"/>
    <mergeCell ref="B35:C35"/>
    <mergeCell ref="B43:B45"/>
    <mergeCell ref="C43:C45"/>
    <mergeCell ref="D43:M43"/>
    <mergeCell ref="N43:N45"/>
    <mergeCell ref="D44:H44"/>
    <mergeCell ref="I44:M44"/>
    <mergeCell ref="B82:C82"/>
    <mergeCell ref="B70:C70"/>
    <mergeCell ref="B74:H74"/>
    <mergeCell ref="C76:C78"/>
    <mergeCell ref="D76:M76"/>
  </mergeCells>
  <pageMargins left="0.78740157480314965" right="0.78740157480314965" top="0.59055118110236227" bottom="0.59055118110236227" header="0" footer="0"/>
  <pageSetup paperSize="9" scale="37" orientation="portrait" r:id="rId1"/>
  <headerFooter alignWithMargins="0"/>
  <ignoredErrors>
    <ignoredError sqref="H80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B308"/>
  <sheetViews>
    <sheetView view="pageBreakPreview" zoomScale="85" zoomScaleNormal="70" zoomScaleSheetLayoutView="85" zoomScalePageLayoutView="70" workbookViewId="0">
      <selection activeCell="T1" sqref="T1"/>
    </sheetView>
  </sheetViews>
  <sheetFormatPr baseColWidth="10" defaultRowHeight="12.75"/>
  <cols>
    <col min="1" max="1" width="2" customWidth="1"/>
    <col min="2" max="2" width="4.7109375" customWidth="1"/>
    <col min="3" max="3" width="41.85546875" customWidth="1"/>
    <col min="4" max="4" width="9.28515625" bestFit="1" customWidth="1"/>
    <col min="5" max="16" width="12.42578125" customWidth="1"/>
    <col min="17" max="17" width="14.140625" customWidth="1"/>
    <col min="18" max="18" width="1.140625" customWidth="1"/>
    <col min="19" max="19" width="8.42578125" customWidth="1"/>
    <col min="20" max="20" width="19.28515625" customWidth="1"/>
    <col min="21" max="21" width="9.7109375" customWidth="1"/>
    <col min="22" max="22" width="9.140625" customWidth="1"/>
    <col min="23" max="23" width="7.42578125" bestFit="1" customWidth="1"/>
    <col min="24" max="24" width="7.85546875" bestFit="1" customWidth="1"/>
    <col min="25" max="27" width="7.7109375" bestFit="1" customWidth="1"/>
    <col min="28" max="28" width="7.42578125" bestFit="1" customWidth="1"/>
    <col min="29" max="29" width="7.85546875" bestFit="1" customWidth="1"/>
    <col min="30" max="31" width="7.7109375" bestFit="1" customWidth="1"/>
    <col min="32" max="32" width="7.85546875" bestFit="1" customWidth="1"/>
    <col min="33" max="33" width="10.28515625" bestFit="1" customWidth="1"/>
    <col min="37" max="37" width="9" customWidth="1"/>
    <col min="39" max="41" width="10" bestFit="1" customWidth="1"/>
    <col min="45" max="45" width="12.7109375" customWidth="1"/>
    <col min="48" max="48" width="11.28515625" customWidth="1"/>
    <col min="53" max="53" width="11.28515625" customWidth="1"/>
    <col min="62" max="62" width="22.7109375" customWidth="1"/>
  </cols>
  <sheetData>
    <row r="1" spans="1:158" s="3" customFormat="1" ht="18.75" customHeight="1">
      <c r="A1" s="1097" t="s">
        <v>168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457"/>
      <c r="S1" s="1329"/>
      <c r="T1" s="1329"/>
      <c r="U1" s="1329"/>
      <c r="V1" s="1329"/>
      <c r="W1" s="1329"/>
      <c r="X1" s="1329"/>
      <c r="Y1" s="1329"/>
      <c r="Z1" s="1329"/>
      <c r="AA1" s="1329"/>
      <c r="AB1" s="1329"/>
      <c r="AC1" s="1329"/>
      <c r="AD1" s="1329"/>
      <c r="AE1" s="1329"/>
      <c r="AF1" s="1329"/>
      <c r="AG1" s="1329"/>
      <c r="AH1" s="1329"/>
      <c r="AI1" s="1329"/>
      <c r="AJ1" s="1329"/>
      <c r="AK1" s="1329"/>
      <c r="AL1" s="1329"/>
      <c r="AM1" s="1329"/>
      <c r="AN1" s="1329"/>
      <c r="AO1" s="1329"/>
      <c r="AP1" s="1329"/>
      <c r="AQ1" s="1329"/>
      <c r="AR1" s="1329"/>
      <c r="AS1" s="1329"/>
      <c r="AT1" s="1329"/>
      <c r="AU1" s="1329"/>
      <c r="AV1" s="1329"/>
      <c r="AW1" s="1329"/>
      <c r="AX1" s="1329"/>
      <c r="AY1" s="1329"/>
      <c r="AZ1" s="1329"/>
      <c r="BA1" s="1329"/>
      <c r="BB1" s="1329"/>
      <c r="BC1" s="1326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</row>
    <row r="2" spans="1:158" s="3" customFormat="1" ht="15" customHeight="1"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  <c r="Q2" s="1098"/>
      <c r="R2" s="1457"/>
      <c r="S2" s="1329"/>
      <c r="T2" s="1329"/>
      <c r="U2" s="1329"/>
      <c r="V2" s="1329"/>
      <c r="W2" s="1329"/>
      <c r="X2" s="1329"/>
      <c r="Y2" s="1329"/>
      <c r="Z2" s="1329"/>
      <c r="AA2" s="1329"/>
      <c r="AB2" s="1329"/>
      <c r="AC2" s="1329"/>
      <c r="AD2" s="1329"/>
      <c r="AE2" s="1329"/>
      <c r="AF2" s="1329"/>
      <c r="AG2" s="1329"/>
      <c r="AH2" s="1329"/>
      <c r="AI2" s="1329"/>
      <c r="AJ2" s="1329"/>
      <c r="AK2" s="1329"/>
      <c r="AL2" s="1329"/>
      <c r="AM2" s="1329"/>
      <c r="AN2" s="1329"/>
      <c r="AO2" s="1329"/>
      <c r="AP2" s="1329"/>
      <c r="AQ2" s="1329"/>
      <c r="AR2" s="1329"/>
      <c r="AS2" s="1329"/>
      <c r="AT2" s="1329"/>
      <c r="AU2" s="1329"/>
      <c r="AV2" s="1329"/>
      <c r="AW2" s="1329"/>
      <c r="AX2" s="1329"/>
      <c r="AY2" s="1329"/>
      <c r="AZ2" s="1329"/>
      <c r="BA2" s="1329"/>
      <c r="BB2" s="1329"/>
      <c r="BC2" s="1326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</row>
    <row r="3" spans="1:158" s="3" customFormat="1" ht="18.75" customHeight="1">
      <c r="B3" s="624" t="s">
        <v>169</v>
      </c>
      <c r="D3" s="1099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100"/>
      <c r="P3" s="1100"/>
      <c r="Q3" s="1100"/>
      <c r="R3" s="1457"/>
      <c r="S3" s="1329"/>
      <c r="T3" s="1329"/>
      <c r="U3" s="1329"/>
      <c r="V3" s="1329"/>
      <c r="W3" s="1329"/>
      <c r="X3" s="1329"/>
      <c r="Y3" s="1329"/>
      <c r="Z3" s="1329"/>
      <c r="AA3" s="1329"/>
      <c r="AB3" s="1329"/>
      <c r="AC3" s="1329"/>
      <c r="AD3" s="1329"/>
      <c r="AE3" s="1329"/>
      <c r="AF3" s="1329"/>
      <c r="AG3" s="1329"/>
      <c r="AH3" s="1329"/>
      <c r="AI3" s="1329"/>
      <c r="AJ3" s="1329"/>
      <c r="AK3" s="1329"/>
      <c r="AL3" s="1329"/>
      <c r="AM3" s="1329"/>
      <c r="AN3" s="1329"/>
      <c r="AO3" s="1329"/>
      <c r="AP3" s="1329"/>
      <c r="AQ3" s="1329"/>
      <c r="AR3" s="1329"/>
      <c r="AS3" s="1329"/>
      <c r="AT3" s="1329"/>
      <c r="AU3" s="1329"/>
      <c r="AV3" s="1329"/>
      <c r="AW3" s="1329"/>
      <c r="AX3" s="1329"/>
      <c r="AY3" s="1329"/>
      <c r="AZ3" s="1329"/>
      <c r="BA3" s="1329"/>
      <c r="BB3" s="1329"/>
      <c r="BC3" s="1326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</row>
    <row r="4" spans="1:158" s="3" customFormat="1" ht="18.75" customHeight="1" thickBot="1">
      <c r="B4" s="625" t="s">
        <v>82</v>
      </c>
      <c r="D4" s="237"/>
      <c r="R4" s="1457"/>
      <c r="S4" s="1329"/>
      <c r="T4" s="1329"/>
      <c r="U4" s="1329"/>
      <c r="V4" s="1329"/>
      <c r="W4" s="1329"/>
      <c r="X4" s="1329"/>
      <c r="Y4" s="1329"/>
      <c r="Z4" s="1329"/>
      <c r="AA4" s="1329"/>
      <c r="AB4" s="1329"/>
      <c r="AC4" s="1329"/>
      <c r="AD4" s="1329"/>
      <c r="AE4" s="1329"/>
      <c r="AF4" s="1329"/>
      <c r="AG4" s="1329"/>
      <c r="AH4" s="1329"/>
      <c r="AI4" s="1329"/>
      <c r="AJ4" s="1329"/>
      <c r="AK4" s="1329"/>
      <c r="AL4" s="1329"/>
      <c r="AM4" s="1329"/>
      <c r="AN4" s="1329"/>
      <c r="AO4" s="1329"/>
      <c r="AP4" s="1329"/>
      <c r="AQ4" s="1329"/>
      <c r="AR4" s="1329"/>
      <c r="AS4" s="1329"/>
      <c r="AT4" s="1329"/>
      <c r="AU4" s="1329"/>
      <c r="AV4" s="1329"/>
      <c r="AW4" s="1329"/>
      <c r="AX4" s="1329"/>
      <c r="AY4" s="1329"/>
      <c r="AZ4" s="1329"/>
      <c r="BA4" s="1329"/>
      <c r="BB4" s="1329"/>
      <c r="BC4" s="1326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</row>
    <row r="5" spans="1:158" s="1" customFormat="1" ht="38.25" customHeight="1" thickBot="1">
      <c r="B5" s="1757" t="s">
        <v>139</v>
      </c>
      <c r="C5" s="1758" t="s">
        <v>1</v>
      </c>
      <c r="D5" s="1758" t="s">
        <v>170</v>
      </c>
      <c r="E5" s="1759" t="s">
        <v>88</v>
      </c>
      <c r="F5" s="1760" t="s">
        <v>89</v>
      </c>
      <c r="G5" s="1760" t="s">
        <v>90</v>
      </c>
      <c r="H5" s="1760" t="s">
        <v>91</v>
      </c>
      <c r="I5" s="1760" t="s">
        <v>92</v>
      </c>
      <c r="J5" s="1760" t="s">
        <v>93</v>
      </c>
      <c r="K5" s="1760" t="s">
        <v>95</v>
      </c>
      <c r="L5" s="1760" t="s">
        <v>96</v>
      </c>
      <c r="M5" s="1760" t="s">
        <v>171</v>
      </c>
      <c r="N5" s="1760" t="s">
        <v>98</v>
      </c>
      <c r="O5" s="1760" t="s">
        <v>99</v>
      </c>
      <c r="P5" s="1761" t="s">
        <v>100</v>
      </c>
      <c r="Q5" s="1762" t="s">
        <v>172</v>
      </c>
      <c r="R5" s="1457"/>
      <c r="S5" s="1329"/>
      <c r="T5" s="1329"/>
      <c r="U5" s="1329"/>
      <c r="V5" s="1329"/>
      <c r="W5" s="1329"/>
      <c r="X5" s="1329"/>
      <c r="Y5" s="1329"/>
      <c r="Z5" s="1329"/>
      <c r="AA5" s="1329"/>
      <c r="AB5" s="1329"/>
      <c r="AC5" s="1329"/>
      <c r="AD5" s="1329"/>
      <c r="AE5" s="1329"/>
      <c r="AF5" s="1329"/>
      <c r="AG5" s="1329"/>
      <c r="AH5" s="1329"/>
      <c r="AI5" s="1329"/>
      <c r="AJ5" s="1329"/>
      <c r="AK5" s="1329"/>
      <c r="AL5" s="1329"/>
      <c r="AM5" s="1329"/>
      <c r="AN5" s="1329"/>
      <c r="AO5" s="1329"/>
      <c r="AP5" s="1329"/>
      <c r="AQ5" s="1329"/>
      <c r="AR5" s="1329"/>
      <c r="AS5" s="1329"/>
      <c r="AT5" s="1329"/>
      <c r="AU5" s="1329"/>
      <c r="AV5" s="1329"/>
      <c r="AW5" s="1329"/>
      <c r="AX5" s="1329"/>
      <c r="AY5" s="1329"/>
      <c r="AZ5" s="1329"/>
      <c r="BA5" s="1329"/>
      <c r="BB5" s="1329"/>
      <c r="BC5" s="1326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</row>
    <row r="6" spans="1:158" s="3" customFormat="1" ht="18.75" customHeight="1">
      <c r="B6" s="1101">
        <v>1</v>
      </c>
      <c r="C6" s="1031" t="s">
        <v>342</v>
      </c>
      <c r="D6" s="62" t="s">
        <v>45</v>
      </c>
      <c r="E6" s="550"/>
      <c r="F6" s="552"/>
      <c r="G6" s="552"/>
      <c r="H6" s="552"/>
      <c r="I6" s="551"/>
      <c r="J6" s="122"/>
      <c r="K6" s="122"/>
      <c r="L6" s="122"/>
      <c r="M6" s="122"/>
      <c r="N6" s="122"/>
      <c r="O6" s="122"/>
      <c r="P6" s="123"/>
      <c r="Q6" s="96">
        <f>SUM(E6:P6)</f>
        <v>0</v>
      </c>
      <c r="R6" s="1457"/>
      <c r="S6" s="1329"/>
      <c r="T6" s="1329"/>
      <c r="U6" s="1329"/>
      <c r="V6" s="1329"/>
      <c r="W6" s="1329"/>
      <c r="X6" s="1329"/>
      <c r="Y6" s="1329"/>
      <c r="Z6" s="1329"/>
      <c r="AA6" s="1329"/>
      <c r="AB6" s="1329"/>
      <c r="AC6" s="1329"/>
      <c r="AD6" s="1329"/>
      <c r="AE6" s="1329"/>
      <c r="AF6" s="1329"/>
      <c r="AG6" s="1329"/>
      <c r="AH6" s="1329"/>
      <c r="AI6" s="1329"/>
      <c r="AJ6" s="1329"/>
      <c r="AK6" s="1329"/>
      <c r="AL6" s="1329"/>
      <c r="AM6" s="1329"/>
      <c r="AN6" s="1329"/>
      <c r="AO6" s="1329"/>
      <c r="AP6" s="1329"/>
      <c r="AQ6" s="1329"/>
      <c r="AR6" s="1329"/>
      <c r="AS6" s="1329"/>
      <c r="AT6" s="1329"/>
      <c r="AU6" s="1329"/>
      <c r="AV6" s="1329"/>
      <c r="AW6" s="1329"/>
      <c r="AX6" s="1329"/>
      <c r="AY6" s="1329"/>
      <c r="AZ6" s="1329"/>
      <c r="BA6" s="1329"/>
      <c r="BB6" s="1329"/>
      <c r="BC6" s="1326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</row>
    <row r="7" spans="1:158" s="3" customFormat="1" ht="18.75" customHeight="1">
      <c r="B7" s="1101"/>
      <c r="C7" s="1033"/>
      <c r="D7" s="92" t="s">
        <v>46</v>
      </c>
      <c r="E7" s="93"/>
      <c r="F7" s="94"/>
      <c r="G7" s="94"/>
      <c r="H7" s="94"/>
      <c r="I7" s="94"/>
      <c r="J7" s="94"/>
      <c r="K7" s="94"/>
      <c r="L7" s="94"/>
      <c r="M7" s="94"/>
      <c r="N7" s="94">
        <v>9.0167169999999999</v>
      </c>
      <c r="O7" s="94">
        <v>11.097294</v>
      </c>
      <c r="P7" s="95">
        <v>10.396026000000001</v>
      </c>
      <c r="Q7" s="96">
        <f>SUM(E7:P7)</f>
        <v>30.510036999999997</v>
      </c>
      <c r="R7" s="1457"/>
      <c r="S7" s="1329"/>
      <c r="T7" s="1329"/>
      <c r="U7" s="1329"/>
      <c r="V7" s="1329"/>
      <c r="W7" s="1329"/>
      <c r="X7" s="1329"/>
      <c r="Y7" s="1329"/>
      <c r="Z7" s="1329"/>
      <c r="AA7" s="1329"/>
      <c r="AB7" s="1329"/>
      <c r="AC7" s="1329"/>
      <c r="AD7" s="1329"/>
      <c r="AE7" s="1329"/>
      <c r="AF7" s="1329"/>
      <c r="AG7" s="1329"/>
      <c r="AH7" s="1329"/>
      <c r="AI7" s="1329"/>
      <c r="AJ7" s="1329"/>
      <c r="AK7" s="1329"/>
      <c r="AL7" s="1464"/>
      <c r="AM7" s="1464"/>
      <c r="AN7" s="1464"/>
      <c r="AO7" s="1329"/>
      <c r="AP7" s="1329"/>
      <c r="AQ7" s="1329"/>
      <c r="AR7" s="1329"/>
      <c r="AS7" s="1329"/>
      <c r="AT7" s="1329"/>
      <c r="AU7" s="1329"/>
      <c r="AV7" s="1329"/>
      <c r="AW7" s="1329"/>
      <c r="AX7" s="1329"/>
      <c r="AY7" s="1329"/>
      <c r="AZ7" s="1329"/>
      <c r="BA7" s="1329"/>
      <c r="BB7" s="1329"/>
      <c r="BC7" s="1326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</row>
    <row r="8" spans="1:158" s="3" customFormat="1" ht="18.75" customHeight="1">
      <c r="B8" s="1101"/>
      <c r="C8" s="1033"/>
      <c r="D8" s="92" t="s">
        <v>47</v>
      </c>
      <c r="E8" s="98">
        <v>0.17683099999999999</v>
      </c>
      <c r="F8" s="99">
        <v>3.5118999999999997E-2</v>
      </c>
      <c r="G8" s="99">
        <v>6.0898000000000001E-2</v>
      </c>
      <c r="H8" s="99">
        <v>0.249194</v>
      </c>
      <c r="I8" s="99">
        <v>0.53279299999999996</v>
      </c>
      <c r="J8" s="99">
        <v>0.43540200000000001</v>
      </c>
      <c r="K8" s="99">
        <v>0.54479599999999995</v>
      </c>
      <c r="L8" s="99">
        <v>0.50752299999999995</v>
      </c>
      <c r="M8" s="99">
        <v>0.52291699999999997</v>
      </c>
      <c r="N8" s="99">
        <v>0.47349599999999997</v>
      </c>
      <c r="O8" s="99">
        <v>8.0273700000000003E-2</v>
      </c>
      <c r="P8" s="100">
        <v>0.60110829999999993</v>
      </c>
      <c r="Q8" s="96">
        <f>SUM(E8:P8)</f>
        <v>4.220351</v>
      </c>
      <c r="R8" s="1457"/>
      <c r="S8" s="1329"/>
      <c r="T8" s="1329"/>
      <c r="U8" s="1329"/>
      <c r="V8" s="1329"/>
      <c r="W8" s="1329"/>
      <c r="X8" s="1329"/>
      <c r="Y8" s="1329"/>
      <c r="Z8" s="1329"/>
      <c r="AA8" s="1329"/>
      <c r="AB8" s="1329"/>
      <c r="AC8" s="1329"/>
      <c r="AD8" s="1329"/>
      <c r="AE8" s="1329"/>
      <c r="AF8" s="1329"/>
      <c r="AG8" s="1329"/>
      <c r="AH8" s="1329"/>
      <c r="AI8" s="1329"/>
      <c r="AJ8" s="1329"/>
      <c r="AK8" s="1329"/>
      <c r="AL8" s="1513"/>
      <c r="AM8" s="1513"/>
      <c r="AN8" s="1513"/>
      <c r="AO8" s="1329"/>
      <c r="AP8" s="1329"/>
      <c r="AQ8" s="1329"/>
      <c r="AR8" s="1329"/>
      <c r="AS8" s="1329"/>
      <c r="AT8" s="1329"/>
      <c r="AU8" s="1329"/>
      <c r="AV8" s="1329"/>
      <c r="AW8" s="1329"/>
      <c r="AX8" s="1329"/>
      <c r="AY8" s="1329"/>
      <c r="AZ8" s="1329"/>
      <c r="BA8" s="1329"/>
      <c r="BB8" s="1329"/>
      <c r="BC8" s="1326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</row>
    <row r="9" spans="1:158" s="3" customFormat="1" ht="18.75" customHeight="1">
      <c r="B9" s="1101"/>
      <c r="C9" s="1032"/>
      <c r="D9" s="102" t="s">
        <v>49</v>
      </c>
      <c r="E9" s="103">
        <v>0.17683099999999999</v>
      </c>
      <c r="F9" s="104">
        <v>3.5118999999999997E-2</v>
      </c>
      <c r="G9" s="104">
        <v>6.0898000000000001E-2</v>
      </c>
      <c r="H9" s="104">
        <v>0.249194</v>
      </c>
      <c r="I9" s="104">
        <v>0.53279299999999996</v>
      </c>
      <c r="J9" s="104">
        <v>0.43540200000000001</v>
      </c>
      <c r="K9" s="104">
        <v>0.54479599999999995</v>
      </c>
      <c r="L9" s="104">
        <v>0.50752299999999995</v>
      </c>
      <c r="M9" s="104">
        <v>0.52291699999999997</v>
      </c>
      <c r="N9" s="104">
        <v>9.4902130000000007</v>
      </c>
      <c r="O9" s="104">
        <v>11.177567699999999</v>
      </c>
      <c r="P9" s="104">
        <v>10.997134300000001</v>
      </c>
      <c r="Q9" s="413">
        <f>+SUM(Q6:Q8)</f>
        <v>34.730387999999998</v>
      </c>
      <c r="R9" s="1457"/>
      <c r="S9" s="1329"/>
      <c r="T9" s="1329"/>
      <c r="U9" s="1329"/>
      <c r="V9" s="1329"/>
      <c r="W9" s="1329"/>
      <c r="X9" s="1329"/>
      <c r="Y9" s="1329"/>
      <c r="Z9" s="1329"/>
      <c r="AA9" s="1329"/>
      <c r="AB9" s="1329"/>
      <c r="AC9" s="1329"/>
      <c r="AD9" s="1329"/>
      <c r="AE9" s="1329"/>
      <c r="AF9" s="1329"/>
      <c r="AG9" s="1329"/>
      <c r="AH9" s="1329"/>
      <c r="AI9" s="1329"/>
      <c r="AJ9" s="1329"/>
      <c r="AK9" s="1329"/>
      <c r="AL9" s="1329"/>
      <c r="AM9" s="1329"/>
      <c r="AN9" s="1329"/>
      <c r="AO9" s="1329"/>
      <c r="AP9" s="1329"/>
      <c r="AQ9" s="1329"/>
      <c r="AR9" s="1329"/>
      <c r="AS9" s="1329"/>
      <c r="AT9" s="1329"/>
      <c r="AU9" s="1329"/>
      <c r="AV9" s="1329"/>
      <c r="AW9" s="1329"/>
      <c r="AX9" s="1329"/>
      <c r="AY9" s="1329"/>
      <c r="AZ9" s="1329"/>
      <c r="BA9" s="1329"/>
      <c r="BB9" s="1329"/>
      <c r="BC9" s="1326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</row>
    <row r="10" spans="1:158" s="3" customFormat="1" ht="18.75" customHeight="1">
      <c r="B10" s="1103">
        <v>2</v>
      </c>
      <c r="C10" s="1031" t="s">
        <v>343</v>
      </c>
      <c r="D10" s="106" t="s">
        <v>45</v>
      </c>
      <c r="E10" s="8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8"/>
      <c r="Q10" s="1258">
        <f t="shared" ref="Q10:Q41" si="0">SUM(E10:P10)</f>
        <v>0</v>
      </c>
      <c r="R10" s="1457"/>
      <c r="S10" s="1329"/>
      <c r="T10" s="1329"/>
      <c r="U10" s="1329"/>
      <c r="V10" s="1329"/>
      <c r="W10" s="1329"/>
      <c r="X10" s="1329"/>
      <c r="Y10" s="1329"/>
      <c r="Z10" s="1329"/>
      <c r="AA10" s="1329"/>
      <c r="AB10" s="1329"/>
      <c r="AC10" s="1329"/>
      <c r="AD10" s="1329"/>
      <c r="AE10" s="1329"/>
      <c r="AF10" s="1329"/>
      <c r="AG10" s="1329"/>
      <c r="AH10" s="1329"/>
      <c r="AI10" s="1329"/>
      <c r="AJ10" s="1329"/>
      <c r="AK10" s="1329"/>
      <c r="AL10" s="1513"/>
      <c r="AM10" s="1513"/>
      <c r="AN10" s="1513"/>
      <c r="AO10" s="1329"/>
      <c r="AP10" s="1329"/>
      <c r="AQ10" s="1329"/>
      <c r="AR10" s="1329"/>
      <c r="AS10" s="1329"/>
      <c r="AT10" s="1329"/>
      <c r="AU10" s="1329"/>
      <c r="AV10" s="1329"/>
      <c r="AW10" s="1329"/>
      <c r="AX10" s="1329"/>
      <c r="AY10" s="1329"/>
      <c r="AZ10" s="1329"/>
      <c r="BA10" s="1329"/>
      <c r="BB10" s="1329"/>
      <c r="BC10" s="1326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</row>
    <row r="11" spans="1:158" s="3" customFormat="1" ht="18.75" customHeight="1">
      <c r="B11" s="1101"/>
      <c r="C11" s="1033"/>
      <c r="D11" s="92" t="s">
        <v>46</v>
      </c>
      <c r="E11" s="98"/>
      <c r="F11" s="99"/>
      <c r="G11" s="99"/>
      <c r="H11" s="99"/>
      <c r="I11" s="99"/>
      <c r="J11" s="99"/>
      <c r="K11" s="99"/>
      <c r="L11" s="99"/>
      <c r="M11" s="99"/>
      <c r="N11" s="99">
        <v>0.55640940000000005</v>
      </c>
      <c r="O11" s="99">
        <v>1.7736137000000001</v>
      </c>
      <c r="P11" s="100">
        <v>5.4200287999999999</v>
      </c>
      <c r="Q11" s="96">
        <f t="shared" si="0"/>
        <v>7.7500518999999999</v>
      </c>
      <c r="R11" s="1457"/>
      <c r="S11" s="1329"/>
      <c r="T11" s="1329"/>
      <c r="U11" s="1329"/>
      <c r="V11" s="1329"/>
      <c r="W11" s="1329"/>
      <c r="X11" s="1329"/>
      <c r="Y11" s="1329"/>
      <c r="Z11" s="1329"/>
      <c r="AA11" s="1329"/>
      <c r="AB11" s="1329"/>
      <c r="AC11" s="1329"/>
      <c r="AD11" s="1329"/>
      <c r="AE11" s="1329"/>
      <c r="AF11" s="1329"/>
      <c r="AG11" s="1329"/>
      <c r="AH11" s="1329"/>
      <c r="AI11" s="1329"/>
      <c r="AJ11" s="1329"/>
      <c r="AK11" s="1329"/>
      <c r="AL11" s="1329"/>
      <c r="AM11" s="1329"/>
      <c r="AN11" s="1329"/>
      <c r="AO11" s="1329"/>
      <c r="AP11" s="1329"/>
      <c r="AQ11" s="1329"/>
      <c r="AR11" s="1329"/>
      <c r="AS11" s="1329"/>
      <c r="AT11" s="1329"/>
      <c r="AU11" s="1329"/>
      <c r="AV11" s="1329"/>
      <c r="AW11" s="1329"/>
      <c r="AX11" s="1329"/>
      <c r="AY11" s="1329"/>
      <c r="AZ11" s="1329"/>
      <c r="BA11" s="1329"/>
      <c r="BB11" s="1329"/>
      <c r="BC11" s="1326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</row>
    <row r="12" spans="1:158" s="3" customFormat="1" ht="18.75" customHeight="1">
      <c r="B12" s="1101"/>
      <c r="C12" s="1033"/>
      <c r="D12" s="92" t="s">
        <v>47</v>
      </c>
      <c r="E12" s="530"/>
      <c r="F12" s="94"/>
      <c r="G12" s="94"/>
      <c r="H12" s="1259"/>
      <c r="I12" s="94"/>
      <c r="J12" s="94"/>
      <c r="K12" s="94"/>
      <c r="L12" s="94"/>
      <c r="M12" s="94"/>
      <c r="N12" s="94">
        <v>4.2971120000000003</v>
      </c>
      <c r="O12" s="94">
        <v>4.247865</v>
      </c>
      <c r="P12" s="95">
        <v>4.1589790000000004</v>
      </c>
      <c r="Q12" s="96">
        <f t="shared" si="0"/>
        <v>12.703956</v>
      </c>
      <c r="R12" s="1457"/>
      <c r="S12" s="1329"/>
      <c r="T12" s="1329"/>
      <c r="U12" s="1329"/>
      <c r="V12" s="1329"/>
      <c r="W12" s="1329"/>
      <c r="X12" s="1329"/>
      <c r="Y12" s="1329"/>
      <c r="Z12" s="1329"/>
      <c r="AA12" s="1329"/>
      <c r="AB12" s="1329"/>
      <c r="AC12" s="1329"/>
      <c r="AD12" s="1329"/>
      <c r="AE12" s="1329"/>
      <c r="AF12" s="1329"/>
      <c r="AG12" s="1329"/>
      <c r="AH12" s="1329"/>
      <c r="AI12" s="1329"/>
      <c r="AJ12" s="1329"/>
      <c r="AK12" s="1329"/>
      <c r="AL12" s="1329"/>
      <c r="AM12" s="1329"/>
      <c r="AN12" s="1329"/>
      <c r="AO12" s="1329"/>
      <c r="AP12" s="1329"/>
      <c r="AQ12" s="1329"/>
      <c r="AR12" s="1329"/>
      <c r="AS12" s="1329"/>
      <c r="AT12" s="1329"/>
      <c r="AU12" s="1329"/>
      <c r="AV12" s="1329"/>
      <c r="AW12" s="1329"/>
      <c r="AX12" s="1329"/>
      <c r="AY12" s="1329"/>
      <c r="AZ12" s="1329"/>
      <c r="BA12" s="1329"/>
      <c r="BB12" s="1329"/>
      <c r="BC12" s="1326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</row>
    <row r="13" spans="1:158" s="3" customFormat="1" ht="18.75" customHeight="1">
      <c r="B13" s="1101"/>
      <c r="C13" s="1032"/>
      <c r="D13" s="102" t="s">
        <v>49</v>
      </c>
      <c r="E13" s="531"/>
      <c r="F13" s="104"/>
      <c r="G13" s="104"/>
      <c r="H13" s="104"/>
      <c r="I13" s="104"/>
      <c r="J13" s="104"/>
      <c r="K13" s="104"/>
      <c r="L13" s="104"/>
      <c r="M13" s="104"/>
      <c r="N13" s="104">
        <v>4.8535214</v>
      </c>
      <c r="O13" s="104">
        <v>6.0214786999999994</v>
      </c>
      <c r="P13" s="105">
        <v>9.5790077999999994</v>
      </c>
      <c r="Q13" s="413">
        <f t="shared" si="0"/>
        <v>20.454007900000001</v>
      </c>
      <c r="R13" s="1457"/>
      <c r="S13" s="1329"/>
      <c r="T13" s="1329"/>
      <c r="U13" s="1329"/>
      <c r="V13" s="1329"/>
      <c r="W13" s="1329"/>
      <c r="X13" s="1329"/>
      <c r="Y13" s="1329"/>
      <c r="Z13" s="1329"/>
      <c r="AA13" s="1329"/>
      <c r="AB13" s="1329"/>
      <c r="AC13" s="1329"/>
      <c r="AD13" s="1329"/>
      <c r="AE13" s="1329"/>
      <c r="AF13" s="1329"/>
      <c r="AG13" s="1329"/>
      <c r="AH13" s="1329"/>
      <c r="AI13" s="1329"/>
      <c r="AJ13" s="1329"/>
      <c r="AK13" s="1329"/>
      <c r="AL13" s="1329"/>
      <c r="AM13" s="1329"/>
      <c r="AN13" s="1329"/>
      <c r="AO13" s="1329"/>
      <c r="AP13" s="1329"/>
      <c r="AQ13" s="1329"/>
      <c r="AR13" s="1329"/>
      <c r="AS13" s="1329"/>
      <c r="AT13" s="1329"/>
      <c r="AU13" s="1329"/>
      <c r="AV13" s="1329"/>
      <c r="AW13" s="1329"/>
      <c r="AX13" s="1329"/>
      <c r="AY13" s="1329"/>
      <c r="AZ13" s="1329"/>
      <c r="BA13" s="1329"/>
      <c r="BB13" s="1329"/>
      <c r="BC13" s="1326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</row>
    <row r="14" spans="1:158" s="3" customFormat="1" ht="18.75" customHeight="1">
      <c r="B14" s="1103">
        <v>3</v>
      </c>
      <c r="C14" s="1033" t="s">
        <v>344</v>
      </c>
      <c r="D14" s="106" t="s">
        <v>45</v>
      </c>
      <c r="E14" s="530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3"/>
      <c r="Q14" s="1258">
        <f t="shared" si="0"/>
        <v>0</v>
      </c>
      <c r="R14" s="1457"/>
      <c r="S14" s="1329"/>
      <c r="T14" s="1329"/>
      <c r="U14" s="1329"/>
      <c r="V14" s="1329"/>
      <c r="W14" s="1329"/>
      <c r="X14" s="1329"/>
      <c r="Y14" s="1329"/>
      <c r="Z14" s="1329"/>
      <c r="AA14" s="1329"/>
      <c r="AB14" s="1329"/>
      <c r="AC14" s="1329"/>
      <c r="AD14" s="1329"/>
      <c r="AE14" s="1329"/>
      <c r="AF14" s="1329"/>
      <c r="AG14" s="1329"/>
      <c r="AH14" s="1329"/>
      <c r="AI14" s="1329"/>
      <c r="AJ14" s="1329"/>
      <c r="AK14" s="1329"/>
      <c r="AL14" s="1329"/>
      <c r="AM14" s="1329"/>
      <c r="AN14" s="1329"/>
      <c r="AO14" s="1329"/>
      <c r="AP14" s="1329"/>
      <c r="AQ14" s="1329"/>
      <c r="AR14" s="1329"/>
      <c r="AS14" s="1329"/>
      <c r="AT14" s="1329"/>
      <c r="AU14" s="1329"/>
      <c r="AV14" s="1329"/>
      <c r="AW14" s="1329"/>
      <c r="AX14" s="1329"/>
      <c r="AY14" s="1329"/>
      <c r="AZ14" s="1329"/>
      <c r="BA14" s="1329"/>
      <c r="BB14" s="1329"/>
      <c r="BC14" s="1326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</row>
    <row r="15" spans="1:158" s="3" customFormat="1" ht="18.75" customHeight="1">
      <c r="B15" s="1101"/>
      <c r="C15" s="1105"/>
      <c r="D15" s="92" t="s">
        <v>46</v>
      </c>
      <c r="E15" s="98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100"/>
      <c r="Q15" s="96">
        <f t="shared" si="0"/>
        <v>0</v>
      </c>
      <c r="R15" s="1457"/>
      <c r="S15" s="1329"/>
      <c r="T15" s="1329"/>
      <c r="U15" s="1329"/>
      <c r="V15" s="1329"/>
      <c r="W15" s="1329"/>
      <c r="X15" s="1329"/>
      <c r="Y15" s="1329"/>
      <c r="Z15" s="1329"/>
      <c r="AA15" s="1329"/>
      <c r="AB15" s="1329"/>
      <c r="AC15" s="1329"/>
      <c r="AD15" s="1329"/>
      <c r="AE15" s="1329"/>
      <c r="AF15" s="1329"/>
      <c r="AG15" s="1329"/>
      <c r="AH15" s="1329"/>
      <c r="AI15" s="1329"/>
      <c r="AJ15" s="1329"/>
      <c r="AK15" s="1329"/>
      <c r="AL15" s="1329"/>
      <c r="AM15" s="1329"/>
      <c r="AN15" s="1329"/>
      <c r="AO15" s="1329"/>
      <c r="AP15" s="1329"/>
      <c r="AQ15" s="1329"/>
      <c r="AR15" s="1329"/>
      <c r="AS15" s="1329"/>
      <c r="AT15" s="1329"/>
      <c r="AU15" s="1329"/>
      <c r="AV15" s="1329"/>
      <c r="AW15" s="1329"/>
      <c r="AX15" s="1329"/>
      <c r="AY15" s="1329"/>
      <c r="AZ15" s="1329"/>
      <c r="BA15" s="1329"/>
      <c r="BB15" s="1329"/>
      <c r="BC15" s="1326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</row>
    <row r="16" spans="1:158" s="3" customFormat="1" ht="18.75" customHeight="1">
      <c r="B16" s="1101"/>
      <c r="C16" s="1105"/>
      <c r="D16" s="92" t="s">
        <v>47</v>
      </c>
      <c r="E16" s="98">
        <v>63.698449799999992</v>
      </c>
      <c r="F16" s="99">
        <v>62.842086800000025</v>
      </c>
      <c r="G16" s="99">
        <v>53.33787250000001</v>
      </c>
      <c r="H16" s="99">
        <v>37.071272500000006</v>
      </c>
      <c r="I16" s="99">
        <v>44.962333400000006</v>
      </c>
      <c r="J16" s="99">
        <v>53.186134099999968</v>
      </c>
      <c r="K16" s="99">
        <v>63.459094000000015</v>
      </c>
      <c r="L16" s="99">
        <v>64.501350500000072</v>
      </c>
      <c r="M16" s="99">
        <v>69.277371799999997</v>
      </c>
      <c r="N16" s="99">
        <v>77.20735430000002</v>
      </c>
      <c r="O16" s="99">
        <v>75.864699499999986</v>
      </c>
      <c r="P16" s="100">
        <v>77.349246300000004</v>
      </c>
      <c r="Q16" s="96">
        <f t="shared" si="0"/>
        <v>742.75726550000002</v>
      </c>
      <c r="R16" s="1457"/>
      <c r="S16" s="1329"/>
      <c r="T16" s="1329"/>
      <c r="U16" s="1329"/>
      <c r="V16" s="1329"/>
      <c r="W16" s="1329"/>
      <c r="X16" s="1329"/>
      <c r="Y16" s="1329"/>
      <c r="Z16" s="1329"/>
      <c r="AA16" s="1329"/>
      <c r="AB16" s="1329"/>
      <c r="AC16" s="1329"/>
      <c r="AD16" s="1329"/>
      <c r="AE16" s="1329"/>
      <c r="AF16" s="1329"/>
      <c r="AG16" s="1329"/>
      <c r="AH16" s="1329"/>
      <c r="AI16" s="1329"/>
      <c r="AJ16" s="1329"/>
      <c r="AK16" s="1329"/>
      <c r="AL16" s="1329"/>
      <c r="AM16" s="1329"/>
      <c r="AN16" s="1329"/>
      <c r="AO16" s="1329"/>
      <c r="AP16" s="1329"/>
      <c r="AQ16" s="1329"/>
      <c r="AR16" s="1329"/>
      <c r="AS16" s="1329"/>
      <c r="AT16" s="1329"/>
      <c r="AU16" s="1329"/>
      <c r="AV16" s="1329"/>
      <c r="AW16" s="1329"/>
      <c r="AX16" s="1329"/>
      <c r="AY16" s="1329"/>
      <c r="AZ16" s="1329"/>
      <c r="BA16" s="1329"/>
      <c r="BB16" s="1329"/>
      <c r="BC16" s="1326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</row>
    <row r="17" spans="2:158" s="3" customFormat="1" ht="18.75" customHeight="1">
      <c r="B17" s="1101"/>
      <c r="C17" s="1032"/>
      <c r="D17" s="102" t="s">
        <v>49</v>
      </c>
      <c r="E17" s="531">
        <v>63.698449799999992</v>
      </c>
      <c r="F17" s="104">
        <v>62.842086800000025</v>
      </c>
      <c r="G17" s="104">
        <v>53.33787250000001</v>
      </c>
      <c r="H17" s="104">
        <v>37.071272500000006</v>
      </c>
      <c r="I17" s="104">
        <v>44.962333400000006</v>
      </c>
      <c r="J17" s="104">
        <v>53.186134099999968</v>
      </c>
      <c r="K17" s="104">
        <v>63.459094000000015</v>
      </c>
      <c r="L17" s="104">
        <v>64.501350500000072</v>
      </c>
      <c r="M17" s="104">
        <v>69.277371799999997</v>
      </c>
      <c r="N17" s="104">
        <v>77.20735430000002</v>
      </c>
      <c r="O17" s="104">
        <v>75.864699499999986</v>
      </c>
      <c r="P17" s="105">
        <v>77.349246300000004</v>
      </c>
      <c r="Q17" s="413">
        <f t="shared" si="0"/>
        <v>742.75726550000002</v>
      </c>
      <c r="R17" s="1457"/>
      <c r="S17" s="1329"/>
      <c r="T17" s="1329"/>
      <c r="U17" s="1329"/>
      <c r="V17" s="1329"/>
      <c r="W17" s="1329"/>
      <c r="X17" s="1329"/>
      <c r="Y17" s="1329"/>
      <c r="Z17" s="1329"/>
      <c r="AA17" s="1329"/>
      <c r="AB17" s="1329"/>
      <c r="AC17" s="1329"/>
      <c r="AD17" s="1329"/>
      <c r="AE17" s="1329"/>
      <c r="AF17" s="1329"/>
      <c r="AG17" s="1329"/>
      <c r="AH17" s="1329"/>
      <c r="AI17" s="1329"/>
      <c r="AJ17" s="1329"/>
      <c r="AK17" s="1329"/>
      <c r="AL17" s="1329"/>
      <c r="AM17" s="1329"/>
      <c r="AN17" s="1329"/>
      <c r="AO17" s="1329"/>
      <c r="AP17" s="1329"/>
      <c r="AQ17" s="1329"/>
      <c r="AR17" s="1329"/>
      <c r="AS17" s="1329"/>
      <c r="AT17" s="1329"/>
      <c r="AU17" s="1329"/>
      <c r="AV17" s="1329"/>
      <c r="AW17" s="1329"/>
      <c r="AX17" s="1329"/>
      <c r="AY17" s="1329"/>
      <c r="AZ17" s="1329"/>
      <c r="BA17" s="1329"/>
      <c r="BB17" s="1329"/>
      <c r="BC17" s="1326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</row>
    <row r="18" spans="2:158" s="3" customFormat="1" ht="18.75" customHeight="1">
      <c r="B18" s="1103">
        <v>4</v>
      </c>
      <c r="C18" s="1033" t="s">
        <v>50</v>
      </c>
      <c r="D18" s="110" t="s">
        <v>45</v>
      </c>
      <c r="E18" s="560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104"/>
      <c r="Q18" s="1258">
        <f t="shared" si="0"/>
        <v>0</v>
      </c>
      <c r="R18" s="1457"/>
      <c r="S18" s="1329"/>
      <c r="T18" s="1329"/>
      <c r="U18" s="1329"/>
      <c r="V18" s="1329"/>
      <c r="W18" s="1329"/>
      <c r="X18" s="1329"/>
      <c r="Y18" s="1329"/>
      <c r="Z18" s="1329"/>
      <c r="AA18" s="1329"/>
      <c r="AB18" s="1329"/>
      <c r="AC18" s="1329"/>
      <c r="AD18" s="1329"/>
      <c r="AE18" s="1329"/>
      <c r="AF18" s="1329"/>
      <c r="AG18" s="1329"/>
      <c r="AH18" s="1329"/>
      <c r="AI18" s="1329"/>
      <c r="AJ18" s="1329"/>
      <c r="AK18" s="1329"/>
      <c r="AL18" s="1329"/>
      <c r="AM18" s="1329"/>
      <c r="AN18" s="1329"/>
      <c r="AO18" s="1329"/>
      <c r="AP18" s="1329"/>
      <c r="AQ18" s="1329"/>
      <c r="AR18" s="1329"/>
      <c r="AS18" s="1329"/>
      <c r="AT18" s="1329"/>
      <c r="AU18" s="1329"/>
      <c r="AV18" s="1329"/>
      <c r="AW18" s="1329"/>
      <c r="AX18" s="1329"/>
      <c r="AY18" s="1329"/>
      <c r="AZ18" s="1329"/>
      <c r="BA18" s="1329"/>
      <c r="BB18" s="1329"/>
      <c r="BC18" s="1326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</row>
    <row r="19" spans="2:158" s="3" customFormat="1" ht="18.75" customHeight="1">
      <c r="B19" s="1101"/>
      <c r="C19" s="1033"/>
      <c r="D19" s="111" t="s">
        <v>46</v>
      </c>
      <c r="E19" s="98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100"/>
      <c r="Q19" s="96">
        <f t="shared" si="0"/>
        <v>0</v>
      </c>
      <c r="R19" s="1457"/>
      <c r="S19" s="1329"/>
      <c r="T19" s="1329"/>
      <c r="U19" s="1329"/>
      <c r="V19" s="1329"/>
      <c r="W19" s="1329"/>
      <c r="X19" s="1329"/>
      <c r="Y19" s="1329"/>
      <c r="Z19" s="1329"/>
      <c r="AA19" s="1329"/>
      <c r="AB19" s="1329"/>
      <c r="AC19" s="1329"/>
      <c r="AD19" s="1329"/>
      <c r="AE19" s="1329"/>
      <c r="AF19" s="1329"/>
      <c r="AG19" s="1329"/>
      <c r="AH19" s="1329"/>
      <c r="AI19" s="1329"/>
      <c r="AJ19" s="1329"/>
      <c r="AK19" s="1329"/>
      <c r="AL19" s="1329"/>
      <c r="AM19" s="1329"/>
      <c r="AN19" s="1329"/>
      <c r="AO19" s="1329"/>
      <c r="AP19" s="1329"/>
      <c r="AQ19" s="1329"/>
      <c r="AR19" s="1329"/>
      <c r="AS19" s="1329"/>
      <c r="AT19" s="1329"/>
      <c r="AU19" s="1329"/>
      <c r="AV19" s="1329"/>
      <c r="AW19" s="1329"/>
      <c r="AX19" s="1329"/>
      <c r="AY19" s="1329"/>
      <c r="AZ19" s="1329"/>
      <c r="BA19" s="1329"/>
      <c r="BB19" s="1329"/>
      <c r="BC19" s="1326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</row>
    <row r="20" spans="2:158" s="3" customFormat="1" ht="18.75" customHeight="1">
      <c r="B20" s="1101"/>
      <c r="C20" s="1105"/>
      <c r="D20" s="111" t="s">
        <v>47</v>
      </c>
      <c r="E20" s="112">
        <v>7.7045552999999991</v>
      </c>
      <c r="F20" s="113">
        <v>6.8037388999999999</v>
      </c>
      <c r="G20" s="113">
        <v>7.2035499999999999</v>
      </c>
      <c r="H20" s="113">
        <v>6.315347</v>
      </c>
      <c r="I20" s="113">
        <v>7.3825269999999996</v>
      </c>
      <c r="J20" s="113">
        <v>7.1788260000000008</v>
      </c>
      <c r="K20" s="113">
        <v>5.6756489999999999</v>
      </c>
      <c r="L20" s="113">
        <v>6.3787459999999996</v>
      </c>
      <c r="M20" s="1259">
        <v>6.4491189999999996</v>
      </c>
      <c r="N20" s="1259">
        <v>7.5378270000000001</v>
      </c>
      <c r="O20" s="1259">
        <v>7.8521339999999995</v>
      </c>
      <c r="P20" s="1260">
        <v>7.5808090000000004</v>
      </c>
      <c r="Q20" s="96">
        <f t="shared" si="0"/>
        <v>84.062828199999998</v>
      </c>
      <c r="R20" s="1457"/>
      <c r="S20" s="1329"/>
      <c r="T20" s="1329"/>
      <c r="U20" s="1329"/>
      <c r="V20" s="1329"/>
      <c r="W20" s="1329"/>
      <c r="X20" s="1329"/>
      <c r="Y20" s="1329"/>
      <c r="Z20" s="1329"/>
      <c r="AA20" s="1329"/>
      <c r="AB20" s="1329"/>
      <c r="AC20" s="1329"/>
      <c r="AD20" s="1329"/>
      <c r="AE20" s="1329"/>
      <c r="AF20" s="1329"/>
      <c r="AG20" s="1329"/>
      <c r="AH20" s="1329"/>
      <c r="AI20" s="1329"/>
      <c r="AJ20" s="1329"/>
      <c r="AK20" s="1329"/>
      <c r="AL20" s="1464"/>
      <c r="AM20" s="1464"/>
      <c r="AN20" s="1464"/>
      <c r="AO20" s="1329"/>
      <c r="AP20" s="1329"/>
      <c r="AQ20" s="1329"/>
      <c r="AR20" s="1329"/>
      <c r="AS20" s="1329"/>
      <c r="AT20" s="1329"/>
      <c r="AU20" s="1329"/>
      <c r="AV20" s="1329"/>
      <c r="AW20" s="1329"/>
      <c r="AX20" s="1329"/>
      <c r="AY20" s="1329"/>
      <c r="AZ20" s="1329"/>
      <c r="BA20" s="1329"/>
      <c r="BB20" s="1329"/>
      <c r="BC20" s="1326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</row>
    <row r="21" spans="2:158" s="3" customFormat="1" ht="18.75" customHeight="1">
      <c r="B21" s="1101"/>
      <c r="C21" s="1032"/>
      <c r="D21" s="102" t="s">
        <v>49</v>
      </c>
      <c r="E21" s="531">
        <v>7.7045552999999991</v>
      </c>
      <c r="F21" s="104">
        <v>6.8037388999999999</v>
      </c>
      <c r="G21" s="104">
        <v>7.2035499999999999</v>
      </c>
      <c r="H21" s="104">
        <v>6.315347</v>
      </c>
      <c r="I21" s="104">
        <v>7.3825269999999996</v>
      </c>
      <c r="J21" s="104">
        <v>7.1788260000000008</v>
      </c>
      <c r="K21" s="104">
        <v>5.6756489999999999</v>
      </c>
      <c r="L21" s="104">
        <v>6.3787459999999996</v>
      </c>
      <c r="M21" s="104">
        <v>6.4491189999999996</v>
      </c>
      <c r="N21" s="104">
        <v>7.5378270000000001</v>
      </c>
      <c r="O21" s="104">
        <v>7.8521339999999995</v>
      </c>
      <c r="P21" s="104">
        <v>7.5808090000000004</v>
      </c>
      <c r="Q21" s="413">
        <f t="shared" si="0"/>
        <v>84.062828199999998</v>
      </c>
      <c r="R21" s="1457"/>
      <c r="S21" s="1329"/>
      <c r="T21" s="1329"/>
      <c r="U21" s="1329"/>
      <c r="V21" s="1329"/>
      <c r="W21" s="1329"/>
      <c r="X21" s="1329"/>
      <c r="Y21" s="1329"/>
      <c r="Z21" s="1329"/>
      <c r="AA21" s="1329"/>
      <c r="AB21" s="1329"/>
      <c r="AC21" s="1329"/>
      <c r="AD21" s="1329"/>
      <c r="AE21" s="1329"/>
      <c r="AF21" s="1329"/>
      <c r="AG21" s="1329"/>
      <c r="AH21" s="1329"/>
      <c r="AI21" s="1329"/>
      <c r="AJ21" s="1329"/>
      <c r="AK21" s="1329"/>
      <c r="AL21" s="1329"/>
      <c r="AM21" s="1329"/>
      <c r="AN21" s="1329"/>
      <c r="AO21" s="1329"/>
      <c r="AP21" s="1329"/>
      <c r="AQ21" s="1329"/>
      <c r="AR21" s="1329"/>
      <c r="AS21" s="1329"/>
      <c r="AT21" s="1329"/>
      <c r="AU21" s="1329"/>
      <c r="AV21" s="1329"/>
      <c r="AW21" s="1329"/>
      <c r="AX21" s="1329"/>
      <c r="AY21" s="1329"/>
      <c r="AZ21" s="1329"/>
      <c r="BA21" s="1329"/>
      <c r="BB21" s="1329"/>
      <c r="BC21" s="1326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</row>
    <row r="22" spans="2:158" s="3" customFormat="1" ht="18.75" customHeight="1">
      <c r="B22" s="1103">
        <v>5</v>
      </c>
      <c r="C22" s="1033" t="s">
        <v>345</v>
      </c>
      <c r="D22" s="110" t="s">
        <v>45</v>
      </c>
      <c r="E22" s="112">
        <v>63.467303500000007</v>
      </c>
      <c r="F22" s="1511">
        <v>70.454121199999989</v>
      </c>
      <c r="G22" s="1511">
        <v>50.214731099999995</v>
      </c>
      <c r="H22" s="1511">
        <v>22.132488800000001</v>
      </c>
      <c r="I22" s="1511">
        <v>26.527209800000001</v>
      </c>
      <c r="J22" s="1511">
        <v>46.300307100000005</v>
      </c>
      <c r="K22" s="1511">
        <v>48.891530399999994</v>
      </c>
      <c r="L22" s="1511">
        <v>66.614991599999996</v>
      </c>
      <c r="M22" s="1511">
        <v>70.367297600000001</v>
      </c>
      <c r="N22" s="1511">
        <v>77.850823300000002</v>
      </c>
      <c r="O22" s="1511">
        <v>75.966639799999996</v>
      </c>
      <c r="P22" s="1512">
        <v>81.618443499999998</v>
      </c>
      <c r="Q22" s="1258">
        <f t="shared" si="0"/>
        <v>700.40588769999999</v>
      </c>
      <c r="R22" s="1457"/>
      <c r="S22" s="1329"/>
      <c r="T22" s="1329"/>
      <c r="U22" s="1329"/>
      <c r="V22" s="1329"/>
      <c r="W22" s="1329"/>
      <c r="X22" s="1329"/>
      <c r="Y22" s="1329"/>
      <c r="Z22" s="1329"/>
      <c r="AA22" s="1329"/>
      <c r="AB22" s="1329"/>
      <c r="AC22" s="1329"/>
      <c r="AD22" s="1329"/>
      <c r="AE22" s="1329"/>
      <c r="AF22" s="1329"/>
      <c r="AG22" s="1329"/>
      <c r="AH22" s="1329"/>
      <c r="AI22" s="1329"/>
      <c r="AJ22" s="1329"/>
      <c r="AK22" s="1329"/>
      <c r="AL22" s="1329"/>
      <c r="AM22" s="1329"/>
      <c r="AN22" s="1329"/>
      <c r="AO22" s="1329"/>
      <c r="AP22" s="1329"/>
      <c r="AQ22" s="1329"/>
      <c r="AR22" s="1329"/>
      <c r="AS22" s="1329"/>
      <c r="AT22" s="1329"/>
      <c r="AU22" s="1329"/>
      <c r="AV22" s="1329"/>
      <c r="AW22" s="1329"/>
      <c r="AX22" s="1329"/>
      <c r="AY22" s="1329"/>
      <c r="AZ22" s="1329"/>
      <c r="BA22" s="1329"/>
      <c r="BB22" s="1329"/>
      <c r="BC22" s="1326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</row>
    <row r="23" spans="2:158" s="3" customFormat="1" ht="18.75" customHeight="1">
      <c r="B23" s="1101"/>
      <c r="C23" s="1033"/>
      <c r="D23" s="111" t="s">
        <v>46</v>
      </c>
      <c r="E23" s="112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4"/>
      <c r="Q23" s="96">
        <f t="shared" si="0"/>
        <v>0</v>
      </c>
      <c r="R23" s="1457"/>
      <c r="S23" s="1329"/>
      <c r="T23" s="1329"/>
      <c r="U23" s="1329"/>
      <c r="V23" s="1329"/>
      <c r="W23" s="1329"/>
      <c r="X23" s="1329"/>
      <c r="Y23" s="1329"/>
      <c r="Z23" s="1329"/>
      <c r="AA23" s="1329"/>
      <c r="AB23" s="1329"/>
      <c r="AC23" s="1329"/>
      <c r="AD23" s="1329"/>
      <c r="AE23" s="1329"/>
      <c r="AF23" s="1329"/>
      <c r="AG23" s="1329"/>
      <c r="AH23" s="1329"/>
      <c r="AI23" s="1329"/>
      <c r="AJ23" s="1329"/>
      <c r="AK23" s="1329"/>
      <c r="AL23" s="1329"/>
      <c r="AM23" s="1329"/>
      <c r="AN23" s="1329"/>
      <c r="AO23" s="1329"/>
      <c r="AP23" s="1329"/>
      <c r="AQ23" s="1329"/>
      <c r="AR23" s="1329"/>
      <c r="AS23" s="1329"/>
      <c r="AT23" s="1329"/>
      <c r="AU23" s="1329"/>
      <c r="AV23" s="1329"/>
      <c r="AW23" s="1329"/>
      <c r="AX23" s="1329"/>
      <c r="AY23" s="1329"/>
      <c r="AZ23" s="1329"/>
      <c r="BA23" s="1329"/>
      <c r="BB23" s="1329"/>
      <c r="BC23" s="1326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</row>
    <row r="24" spans="2:158" s="3" customFormat="1" ht="18.75" customHeight="1">
      <c r="B24" s="1101"/>
      <c r="C24" s="1105"/>
      <c r="D24" s="111" t="s">
        <v>47</v>
      </c>
      <c r="E24" s="112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4"/>
      <c r="Q24" s="96">
        <f t="shared" si="0"/>
        <v>0</v>
      </c>
      <c r="R24" s="1457"/>
      <c r="S24" s="1329"/>
      <c r="T24" s="1329"/>
      <c r="U24" s="1329"/>
      <c r="V24" s="1329"/>
      <c r="W24" s="1329"/>
      <c r="X24" s="1329"/>
      <c r="Y24" s="1329"/>
      <c r="Z24" s="1329"/>
      <c r="AA24" s="1329"/>
      <c r="AB24" s="1329"/>
      <c r="AC24" s="1329"/>
      <c r="AD24" s="1329"/>
      <c r="AE24" s="1329"/>
      <c r="AF24" s="1329"/>
      <c r="AG24" s="1329"/>
      <c r="AH24" s="1329"/>
      <c r="AI24" s="1329"/>
      <c r="AJ24" s="1329"/>
      <c r="AK24" s="1329"/>
      <c r="AL24" s="1329"/>
      <c r="AM24" s="1329"/>
      <c r="AN24" s="1329"/>
      <c r="AO24" s="1329"/>
      <c r="AP24" s="1329"/>
      <c r="AQ24" s="1329"/>
      <c r="AR24" s="1329"/>
      <c r="AS24" s="1329"/>
      <c r="AT24" s="1329"/>
      <c r="AU24" s="1329"/>
      <c r="AV24" s="1329"/>
      <c r="AW24" s="1329"/>
      <c r="AX24" s="1329"/>
      <c r="AY24" s="1329"/>
      <c r="AZ24" s="1329"/>
      <c r="BA24" s="1329"/>
      <c r="BB24" s="1329"/>
      <c r="BC24" s="1326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</row>
    <row r="25" spans="2:158" s="3" customFormat="1" ht="18.75" customHeight="1">
      <c r="B25" s="1101"/>
      <c r="C25" s="1032"/>
      <c r="D25" s="102" t="s">
        <v>49</v>
      </c>
      <c r="E25" s="531">
        <v>63.467303500000007</v>
      </c>
      <c r="F25" s="104">
        <v>70.454121199999989</v>
      </c>
      <c r="G25" s="104">
        <v>50.214731099999995</v>
      </c>
      <c r="H25" s="104">
        <v>22.132488800000001</v>
      </c>
      <c r="I25" s="104">
        <v>26.527209800000001</v>
      </c>
      <c r="J25" s="104">
        <v>46.300307100000005</v>
      </c>
      <c r="K25" s="104">
        <v>48.891530399999994</v>
      </c>
      <c r="L25" s="104">
        <v>66.614991599999996</v>
      </c>
      <c r="M25" s="104">
        <v>70.367297600000001</v>
      </c>
      <c r="N25" s="104">
        <v>77.850823300000002</v>
      </c>
      <c r="O25" s="104">
        <v>75.966639799999996</v>
      </c>
      <c r="P25" s="104">
        <v>81.618443499999998</v>
      </c>
      <c r="Q25" s="413">
        <f t="shared" si="0"/>
        <v>700.40588769999999</v>
      </c>
      <c r="R25" s="1457"/>
      <c r="S25" s="1329"/>
      <c r="T25" s="1329"/>
      <c r="U25" s="1329"/>
      <c r="V25" s="1329"/>
      <c r="W25" s="1329"/>
      <c r="X25" s="1329"/>
      <c r="Y25" s="1329"/>
      <c r="Z25" s="1329"/>
      <c r="AA25" s="1329"/>
      <c r="AB25" s="1329"/>
      <c r="AC25" s="1329"/>
      <c r="AD25" s="1329"/>
      <c r="AE25" s="1329"/>
      <c r="AF25" s="1329"/>
      <c r="AG25" s="1329"/>
      <c r="AH25" s="1329"/>
      <c r="AI25" s="1329"/>
      <c r="AJ25" s="1329"/>
      <c r="AK25" s="1329"/>
      <c r="AL25" s="1329"/>
      <c r="AM25" s="1329"/>
      <c r="AN25" s="1329"/>
      <c r="AO25" s="1329"/>
      <c r="AP25" s="1329"/>
      <c r="AQ25" s="1329"/>
      <c r="AR25" s="1329"/>
      <c r="AS25" s="1329"/>
      <c r="AT25" s="1329"/>
      <c r="AU25" s="1329"/>
      <c r="AV25" s="1329"/>
      <c r="AW25" s="1329"/>
      <c r="AX25" s="1329"/>
      <c r="AY25" s="1329"/>
      <c r="AZ25" s="1329"/>
      <c r="BA25" s="1329"/>
      <c r="BB25" s="1329"/>
      <c r="BC25" s="1326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</row>
    <row r="26" spans="2:158" s="3" customFormat="1" ht="18.75" customHeight="1">
      <c r="B26" s="1103">
        <v>6</v>
      </c>
      <c r="C26" s="1033" t="s">
        <v>346</v>
      </c>
      <c r="D26" s="110" t="s">
        <v>45</v>
      </c>
      <c r="E26" s="8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6.1872000000000003E-2</v>
      </c>
      <c r="M26" s="107">
        <v>0.27001599999999998</v>
      </c>
      <c r="N26" s="107">
        <v>0.54515020000000003</v>
      </c>
      <c r="O26" s="107">
        <v>0.53088440000000003</v>
      </c>
      <c r="P26" s="108">
        <v>0.56343069999999995</v>
      </c>
      <c r="Q26" s="1258">
        <f t="shared" si="0"/>
        <v>1.9713533000000001</v>
      </c>
      <c r="R26" s="1457"/>
      <c r="S26" s="1329"/>
      <c r="T26" s="1329"/>
      <c r="U26" s="1329"/>
      <c r="V26" s="1329"/>
      <c r="W26" s="1329"/>
      <c r="X26" s="1329"/>
      <c r="Y26" s="1329"/>
      <c r="Z26" s="1329"/>
      <c r="AA26" s="1329"/>
      <c r="AB26" s="1329"/>
      <c r="AC26" s="1329"/>
      <c r="AD26" s="1329"/>
      <c r="AE26" s="1329"/>
      <c r="AF26" s="1329"/>
      <c r="AG26" s="1329"/>
      <c r="AH26" s="1329"/>
      <c r="AI26" s="1329"/>
      <c r="AJ26" s="1329"/>
      <c r="AK26" s="1329"/>
      <c r="AL26" s="1329"/>
      <c r="AM26" s="1329"/>
      <c r="AN26" s="1329"/>
      <c r="AO26" s="1329"/>
      <c r="AP26" s="1329"/>
      <c r="AQ26" s="1329"/>
      <c r="AR26" s="1329"/>
      <c r="AS26" s="1329"/>
      <c r="AT26" s="1329"/>
      <c r="AU26" s="1329"/>
      <c r="AV26" s="1329"/>
      <c r="AW26" s="1329"/>
      <c r="AX26" s="1329"/>
      <c r="AY26" s="1329"/>
      <c r="AZ26" s="1329"/>
      <c r="BA26" s="1329"/>
      <c r="BB26" s="1329"/>
      <c r="BC26" s="1326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60"/>
    </row>
    <row r="27" spans="2:158" s="3" customFormat="1" ht="18.75" customHeight="1">
      <c r="B27" s="1101"/>
      <c r="C27" s="1033"/>
      <c r="D27" s="111" t="s">
        <v>46</v>
      </c>
      <c r="E27" s="112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4"/>
      <c r="Q27" s="96">
        <f t="shared" si="0"/>
        <v>0</v>
      </c>
      <c r="R27" s="1457"/>
      <c r="S27" s="1329"/>
      <c r="T27" s="1329"/>
      <c r="U27" s="1329"/>
      <c r="V27" s="1329"/>
      <c r="W27" s="1329"/>
      <c r="X27" s="1329"/>
      <c r="Y27" s="1329"/>
      <c r="Z27" s="1329"/>
      <c r="AA27" s="1329"/>
      <c r="AB27" s="1329"/>
      <c r="AC27" s="1329"/>
      <c r="AD27" s="1329"/>
      <c r="AE27" s="1329"/>
      <c r="AF27" s="1329"/>
      <c r="AG27" s="1329"/>
      <c r="AH27" s="1329"/>
      <c r="AI27" s="1329"/>
      <c r="AJ27" s="1329"/>
      <c r="AK27" s="1329"/>
      <c r="AL27" s="1329"/>
      <c r="AM27" s="1329"/>
      <c r="AN27" s="1329"/>
      <c r="AO27" s="1329"/>
      <c r="AP27" s="1329"/>
      <c r="AQ27" s="1329"/>
      <c r="AR27" s="1329"/>
      <c r="AS27" s="1329"/>
      <c r="AT27" s="1329"/>
      <c r="AU27" s="1329"/>
      <c r="AV27" s="1329"/>
      <c r="AW27" s="1329"/>
      <c r="AX27" s="1329"/>
      <c r="AY27" s="1329"/>
      <c r="AZ27" s="1329"/>
      <c r="BA27" s="1329"/>
      <c r="BB27" s="1329"/>
      <c r="BC27" s="1326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60"/>
    </row>
    <row r="28" spans="2:158" s="3" customFormat="1" ht="18.75" customHeight="1">
      <c r="B28" s="1101"/>
      <c r="C28" s="1105"/>
      <c r="D28" s="111" t="s">
        <v>47</v>
      </c>
      <c r="E28" s="534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535"/>
      <c r="Q28" s="96">
        <f t="shared" si="0"/>
        <v>0</v>
      </c>
      <c r="R28" s="1457"/>
      <c r="S28" s="1329"/>
      <c r="T28" s="1329"/>
      <c r="U28" s="1329"/>
      <c r="V28" s="1329"/>
      <c r="W28" s="1329"/>
      <c r="X28" s="1329"/>
      <c r="Y28" s="1329"/>
      <c r="Z28" s="1329"/>
      <c r="AA28" s="1329"/>
      <c r="AB28" s="1329"/>
      <c r="AC28" s="1329"/>
      <c r="AD28" s="1329"/>
      <c r="AE28" s="1329"/>
      <c r="AF28" s="1329"/>
      <c r="AG28" s="1329"/>
      <c r="AH28" s="1329"/>
      <c r="AI28" s="1329"/>
      <c r="AJ28" s="1329"/>
      <c r="AK28" s="1329"/>
      <c r="AL28" s="1464"/>
      <c r="AM28" s="1464"/>
      <c r="AN28" s="1464"/>
      <c r="AO28" s="1329"/>
      <c r="AP28" s="1329"/>
      <c r="AQ28" s="1329"/>
      <c r="AR28" s="1329"/>
      <c r="AS28" s="1329"/>
      <c r="AT28" s="1329"/>
      <c r="AU28" s="1329"/>
      <c r="AV28" s="1329"/>
      <c r="AW28" s="1329"/>
      <c r="AX28" s="1329"/>
      <c r="AY28" s="1329"/>
      <c r="AZ28" s="1329"/>
      <c r="BA28" s="1329"/>
      <c r="BB28" s="1329"/>
      <c r="BC28" s="1326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</row>
    <row r="29" spans="2:158" s="3" customFormat="1" ht="18.75" customHeight="1">
      <c r="B29" s="1101"/>
      <c r="C29" s="1032"/>
      <c r="D29" s="102" t="s">
        <v>49</v>
      </c>
      <c r="E29" s="531">
        <v>0</v>
      </c>
      <c r="F29" s="104">
        <v>0</v>
      </c>
      <c r="G29" s="104">
        <v>0</v>
      </c>
      <c r="H29" s="104">
        <v>0</v>
      </c>
      <c r="I29" s="104">
        <v>0</v>
      </c>
      <c r="J29" s="104">
        <v>0</v>
      </c>
      <c r="K29" s="104">
        <v>0</v>
      </c>
      <c r="L29" s="104">
        <v>6.1872000000000003E-2</v>
      </c>
      <c r="M29" s="104">
        <v>0.27001599999999998</v>
      </c>
      <c r="N29" s="104">
        <v>0.54515020000000003</v>
      </c>
      <c r="O29" s="104">
        <v>0.53088440000000003</v>
      </c>
      <c r="P29" s="105">
        <v>0.56343069999999995</v>
      </c>
      <c r="Q29" s="413">
        <f t="shared" si="0"/>
        <v>1.9713533000000001</v>
      </c>
      <c r="R29" s="1457"/>
      <c r="S29" s="1329"/>
      <c r="T29" s="1329"/>
      <c r="U29" s="1329"/>
      <c r="V29" s="1329"/>
      <c r="W29" s="1329"/>
      <c r="X29" s="1329"/>
      <c r="Y29" s="1329"/>
      <c r="Z29" s="1329"/>
      <c r="AA29" s="1329"/>
      <c r="AB29" s="1329"/>
      <c r="AC29" s="1329"/>
      <c r="AD29" s="1329"/>
      <c r="AE29" s="1329"/>
      <c r="AF29" s="1329"/>
      <c r="AG29" s="1329"/>
      <c r="AH29" s="1329"/>
      <c r="AI29" s="1329"/>
      <c r="AJ29" s="1329"/>
      <c r="AK29" s="1329"/>
      <c r="AL29" s="1329"/>
      <c r="AM29" s="1329"/>
      <c r="AN29" s="1329"/>
      <c r="AO29" s="1329"/>
      <c r="AP29" s="1329"/>
      <c r="AQ29" s="1329"/>
      <c r="AR29" s="1329"/>
      <c r="AS29" s="1329"/>
      <c r="AT29" s="1329"/>
      <c r="AU29" s="1329"/>
      <c r="AV29" s="1329"/>
      <c r="AW29" s="1329"/>
      <c r="AX29" s="1329"/>
      <c r="AY29" s="1329"/>
      <c r="AZ29" s="1329"/>
      <c r="BA29" s="1329"/>
      <c r="BB29" s="1329"/>
      <c r="BC29" s="1326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</row>
    <row r="30" spans="2:158" s="3" customFormat="1" ht="18.75" customHeight="1">
      <c r="B30" s="1103">
        <v>7</v>
      </c>
      <c r="C30" s="1033" t="s">
        <v>271</v>
      </c>
      <c r="D30" s="110" t="s">
        <v>45</v>
      </c>
      <c r="E30" s="534">
        <v>487.19336099999992</v>
      </c>
      <c r="F30" s="537">
        <v>457.114507</v>
      </c>
      <c r="G30" s="537">
        <v>352.36956399999997</v>
      </c>
      <c r="H30" s="537">
        <v>274.90573999999998</v>
      </c>
      <c r="I30" s="537">
        <v>305.15029100000004</v>
      </c>
      <c r="J30" s="537">
        <v>358.683291</v>
      </c>
      <c r="K30" s="537">
        <v>463.97070399999996</v>
      </c>
      <c r="L30" s="537">
        <v>482.60541399999994</v>
      </c>
      <c r="M30" s="537">
        <v>438.73491800000005</v>
      </c>
      <c r="N30" s="537">
        <v>480.31375299999991</v>
      </c>
      <c r="O30" s="537">
        <v>462.18829700000009</v>
      </c>
      <c r="P30" s="538">
        <v>499.43660599999993</v>
      </c>
      <c r="Q30" s="1258">
        <f t="shared" si="0"/>
        <v>5062.6664459999993</v>
      </c>
      <c r="R30" s="1457"/>
      <c r="S30" s="1329"/>
      <c r="T30" s="1329"/>
      <c r="U30" s="1329"/>
      <c r="V30" s="1329"/>
      <c r="W30" s="1329"/>
      <c r="X30" s="1329"/>
      <c r="Y30" s="1329"/>
      <c r="Z30" s="1329"/>
      <c r="AA30" s="1329"/>
      <c r="AB30" s="1329"/>
      <c r="AC30" s="1329"/>
      <c r="AD30" s="1329"/>
      <c r="AE30" s="1329"/>
      <c r="AF30" s="1329"/>
      <c r="AG30" s="1329"/>
      <c r="AH30" s="1329"/>
      <c r="AI30" s="1329"/>
      <c r="AJ30" s="1329"/>
      <c r="AK30" s="1329"/>
      <c r="AL30" s="1329"/>
      <c r="AM30" s="1329"/>
      <c r="AN30" s="1329"/>
      <c r="AO30" s="1329"/>
      <c r="AP30" s="1329"/>
      <c r="AQ30" s="1329"/>
      <c r="AR30" s="1329"/>
      <c r="AS30" s="1329"/>
      <c r="AT30" s="1329"/>
      <c r="AU30" s="1329"/>
      <c r="AV30" s="1329"/>
      <c r="AW30" s="1329"/>
      <c r="AX30" s="1329"/>
      <c r="AY30" s="1329"/>
      <c r="AZ30" s="1329"/>
      <c r="BA30" s="1329"/>
      <c r="BB30" s="1329"/>
      <c r="BC30" s="1326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</row>
    <row r="31" spans="2:158" s="3" customFormat="1" ht="18.75" customHeight="1">
      <c r="B31" s="1101"/>
      <c r="C31" s="1106"/>
      <c r="D31" s="111" t="s">
        <v>46</v>
      </c>
      <c r="E31" s="536">
        <v>23.723303999999999</v>
      </c>
      <c r="F31" s="69">
        <v>22.378733</v>
      </c>
      <c r="G31" s="69">
        <v>11.96926</v>
      </c>
      <c r="H31" s="69">
        <v>1.422668</v>
      </c>
      <c r="I31" s="69">
        <v>6.6795629999999999</v>
      </c>
      <c r="J31" s="69">
        <v>13.552777000000001</v>
      </c>
      <c r="K31" s="69">
        <v>14.840206999999999</v>
      </c>
      <c r="L31" s="69">
        <v>25.397213000000001</v>
      </c>
      <c r="M31" s="69">
        <v>23.779451999999999</v>
      </c>
      <c r="N31" s="69">
        <v>28.323701</v>
      </c>
      <c r="O31" s="69">
        <v>28.186592000000001</v>
      </c>
      <c r="P31" s="115">
        <v>26.081761</v>
      </c>
      <c r="Q31" s="1258">
        <f t="shared" si="0"/>
        <v>226.33523099999996</v>
      </c>
      <c r="R31" s="1457"/>
      <c r="S31" s="1329"/>
      <c r="T31" s="1329"/>
      <c r="U31" s="1329"/>
      <c r="V31" s="1329"/>
      <c r="W31" s="1329"/>
      <c r="X31" s="1329"/>
      <c r="Y31" s="1329"/>
      <c r="Z31" s="1329"/>
      <c r="AA31" s="1329"/>
      <c r="AB31" s="1329"/>
      <c r="AC31" s="1329"/>
      <c r="AD31" s="1329"/>
      <c r="AE31" s="1329"/>
      <c r="AF31" s="1329"/>
      <c r="AG31" s="1329"/>
      <c r="AH31" s="1329"/>
      <c r="AI31" s="1329"/>
      <c r="AJ31" s="1329"/>
      <c r="AK31" s="1329"/>
      <c r="AL31" s="1329"/>
      <c r="AM31" s="1329"/>
      <c r="AN31" s="1329"/>
      <c r="AO31" s="1329"/>
      <c r="AP31" s="1329"/>
      <c r="AQ31" s="1329"/>
      <c r="AR31" s="1329"/>
      <c r="AS31" s="1329"/>
      <c r="AT31" s="1329"/>
      <c r="AU31" s="1329"/>
      <c r="AV31" s="1329"/>
      <c r="AW31" s="1329"/>
      <c r="AX31" s="1329"/>
      <c r="AY31" s="1329"/>
      <c r="AZ31" s="1329"/>
      <c r="BA31" s="1329"/>
      <c r="BB31" s="1329"/>
      <c r="BC31" s="1326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</row>
    <row r="32" spans="2:158" s="3" customFormat="1" ht="18.75" customHeight="1">
      <c r="B32" s="1101"/>
      <c r="C32" s="1106"/>
      <c r="D32" s="111" t="s">
        <v>47</v>
      </c>
      <c r="E32" s="534">
        <v>0.83187800000000001</v>
      </c>
      <c r="F32" s="113">
        <v>1.096182</v>
      </c>
      <c r="G32" s="113">
        <v>0.66445799999999999</v>
      </c>
      <c r="H32" s="113">
        <v>0.29222599999999999</v>
      </c>
      <c r="I32" s="113">
        <v>0.29413399999999995</v>
      </c>
      <c r="J32" s="113">
        <v>0.33282500000000004</v>
      </c>
      <c r="K32" s="113">
        <v>0.37426799999999999</v>
      </c>
      <c r="L32" s="113">
        <v>0.49424699999999994</v>
      </c>
      <c r="M32" s="113">
        <v>0.85269099999999987</v>
      </c>
      <c r="N32" s="113">
        <v>1.1074700000000002</v>
      </c>
      <c r="O32" s="113">
        <v>1.0854520000000001</v>
      </c>
      <c r="P32" s="114">
        <v>0.85737900000000011</v>
      </c>
      <c r="Q32" s="1258">
        <f t="shared" si="0"/>
        <v>8.2832100000000004</v>
      </c>
      <c r="R32" s="1457"/>
      <c r="S32" s="1329"/>
      <c r="T32" s="1329"/>
      <c r="U32" s="1329"/>
      <c r="V32" s="1329"/>
      <c r="W32" s="1329"/>
      <c r="X32" s="1329"/>
      <c r="Y32" s="1329"/>
      <c r="Z32" s="1329"/>
      <c r="AA32" s="1329"/>
      <c r="AB32" s="1329"/>
      <c r="AC32" s="1329"/>
      <c r="AD32" s="1329"/>
      <c r="AE32" s="1329"/>
      <c r="AF32" s="1329"/>
      <c r="AG32" s="1329"/>
      <c r="AH32" s="1329"/>
      <c r="AI32" s="1329"/>
      <c r="AJ32" s="1329"/>
      <c r="AK32" s="1329"/>
      <c r="AL32" s="1329"/>
      <c r="AM32" s="1329"/>
      <c r="AN32" s="1329"/>
      <c r="AO32" s="1329"/>
      <c r="AP32" s="1329"/>
      <c r="AQ32" s="1329"/>
      <c r="AR32" s="1329"/>
      <c r="AS32" s="1329"/>
      <c r="AT32" s="1329"/>
      <c r="AU32" s="1329"/>
      <c r="AV32" s="1329"/>
      <c r="AW32" s="1329"/>
      <c r="AX32" s="1329"/>
      <c r="AY32" s="1329"/>
      <c r="AZ32" s="1329"/>
      <c r="BA32" s="1329"/>
      <c r="BB32" s="1329"/>
      <c r="BC32" s="1326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</row>
    <row r="33" spans="2:158" s="3" customFormat="1" ht="18.75" customHeight="1">
      <c r="B33" s="1101"/>
      <c r="C33" s="1032"/>
      <c r="D33" s="102" t="s">
        <v>49</v>
      </c>
      <c r="E33" s="531">
        <v>511.74854299999993</v>
      </c>
      <c r="F33" s="104">
        <v>480.58942200000007</v>
      </c>
      <c r="G33" s="104">
        <v>365.00328199999996</v>
      </c>
      <c r="H33" s="104">
        <v>276.620634</v>
      </c>
      <c r="I33" s="104">
        <v>312.12398799999994</v>
      </c>
      <c r="J33" s="104">
        <v>372.56889300000006</v>
      </c>
      <c r="K33" s="104">
        <v>479.18517900000006</v>
      </c>
      <c r="L33" s="104">
        <v>508.49687399999999</v>
      </c>
      <c r="M33" s="104">
        <v>463.36706099999992</v>
      </c>
      <c r="N33" s="104">
        <v>509.74492399999997</v>
      </c>
      <c r="O33" s="104">
        <v>491.46034099999997</v>
      </c>
      <c r="P33" s="105">
        <v>526.37574600000005</v>
      </c>
      <c r="Q33" s="413">
        <f t="shared" si="0"/>
        <v>5297.2848869999989</v>
      </c>
      <c r="R33" s="1457"/>
      <c r="S33" s="1329"/>
      <c r="T33" s="1329"/>
      <c r="U33" s="1329"/>
      <c r="V33" s="1329"/>
      <c r="W33" s="1329"/>
      <c r="X33" s="1329"/>
      <c r="Y33" s="1329"/>
      <c r="Z33" s="1329"/>
      <c r="AA33" s="1329"/>
      <c r="AB33" s="1329"/>
      <c r="AC33" s="1329"/>
      <c r="AD33" s="1329"/>
      <c r="AE33" s="1329"/>
      <c r="AF33" s="1329"/>
      <c r="AG33" s="1329"/>
      <c r="AH33" s="1329"/>
      <c r="AI33" s="1329"/>
      <c r="AJ33" s="1329"/>
      <c r="AK33" s="1329"/>
      <c r="AL33" s="1329"/>
      <c r="AM33" s="1329"/>
      <c r="AN33" s="1329"/>
      <c r="AO33" s="1329"/>
      <c r="AP33" s="1329"/>
      <c r="AQ33" s="1329"/>
      <c r="AR33" s="1329"/>
      <c r="AS33" s="1329"/>
      <c r="AT33" s="1329"/>
      <c r="AU33" s="1329"/>
      <c r="AV33" s="1329"/>
      <c r="AW33" s="1329"/>
      <c r="AX33" s="1329"/>
      <c r="AY33" s="1329"/>
      <c r="AZ33" s="1329"/>
      <c r="BA33" s="1329"/>
      <c r="BB33" s="1329"/>
      <c r="BC33" s="1326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</row>
    <row r="34" spans="2:158" s="3" customFormat="1" ht="18.75" customHeight="1">
      <c r="B34" s="1103">
        <v>8</v>
      </c>
      <c r="C34" s="2020" t="s">
        <v>347</v>
      </c>
      <c r="D34" s="110" t="s">
        <v>45</v>
      </c>
      <c r="E34" s="112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4"/>
      <c r="Q34" s="1258">
        <f t="shared" si="0"/>
        <v>0</v>
      </c>
      <c r="R34" s="1457"/>
      <c r="S34" s="1329"/>
      <c r="T34" s="1329"/>
      <c r="U34" s="1329"/>
      <c r="V34" s="1329"/>
      <c r="W34" s="1329"/>
      <c r="X34" s="1329"/>
      <c r="Y34" s="1329"/>
      <c r="Z34" s="1329"/>
      <c r="AA34" s="1329"/>
      <c r="AB34" s="1329"/>
      <c r="AC34" s="1329"/>
      <c r="AD34" s="1329"/>
      <c r="AE34" s="1329"/>
      <c r="AF34" s="1329"/>
      <c r="AG34" s="1329"/>
      <c r="AH34" s="1329"/>
      <c r="AI34" s="1329"/>
      <c r="AJ34" s="1329"/>
      <c r="AK34" s="1329"/>
      <c r="AL34" s="1329"/>
      <c r="AM34" s="1329"/>
      <c r="AN34" s="1329"/>
      <c r="AO34" s="1329"/>
      <c r="AP34" s="1329"/>
      <c r="AQ34" s="1329"/>
      <c r="AR34" s="1329"/>
      <c r="AS34" s="1329"/>
      <c r="AT34" s="1329"/>
      <c r="AU34" s="1329"/>
      <c r="AV34" s="1329"/>
      <c r="AW34" s="1329"/>
      <c r="AX34" s="1329"/>
      <c r="AY34" s="1329"/>
      <c r="AZ34" s="1329"/>
      <c r="BA34" s="1329"/>
      <c r="BB34" s="1329"/>
      <c r="BC34" s="1326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</row>
    <row r="35" spans="2:158" s="3" customFormat="1" ht="18.75" customHeight="1">
      <c r="B35" s="1101"/>
      <c r="C35" s="2021"/>
      <c r="D35" s="111" t="s">
        <v>46</v>
      </c>
      <c r="E35" s="112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4"/>
      <c r="Q35" s="96">
        <f t="shared" si="0"/>
        <v>0</v>
      </c>
      <c r="R35" s="1457"/>
      <c r="S35" s="1329"/>
      <c r="T35" s="1329"/>
      <c r="U35" s="1329"/>
      <c r="V35" s="1329"/>
      <c r="W35" s="1329"/>
      <c r="X35" s="1329"/>
      <c r="Y35" s="1329"/>
      <c r="Z35" s="1329"/>
      <c r="AA35" s="1329"/>
      <c r="AB35" s="1329"/>
      <c r="AC35" s="1329"/>
      <c r="AD35" s="1329"/>
      <c r="AE35" s="1329"/>
      <c r="AF35" s="1329"/>
      <c r="AG35" s="1329"/>
      <c r="AH35" s="1329"/>
      <c r="AI35" s="1329"/>
      <c r="AJ35" s="1329"/>
      <c r="AK35" s="1329"/>
      <c r="AL35" s="1329"/>
      <c r="AM35" s="1329"/>
      <c r="AN35" s="1329"/>
      <c r="AO35" s="1329"/>
      <c r="AP35" s="1329"/>
      <c r="AQ35" s="1329"/>
      <c r="AR35" s="1329"/>
      <c r="AS35" s="1329"/>
      <c r="AT35" s="1329"/>
      <c r="AU35" s="1329"/>
      <c r="AV35" s="1329"/>
      <c r="AW35" s="1329"/>
      <c r="AX35" s="1329"/>
      <c r="AY35" s="1329"/>
      <c r="AZ35" s="1329"/>
      <c r="BA35" s="1329"/>
      <c r="BB35" s="1329"/>
      <c r="BC35" s="1326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</row>
    <row r="36" spans="2:158" s="3" customFormat="1" ht="18.75" customHeight="1">
      <c r="B36" s="1101"/>
      <c r="C36" s="2021"/>
      <c r="D36" s="111" t="s">
        <v>47</v>
      </c>
      <c r="E36" s="539">
        <v>3.9392484999999997</v>
      </c>
      <c r="F36" s="117">
        <v>4.8586910999999997</v>
      </c>
      <c r="G36" s="117">
        <v>3.2621811999999997</v>
      </c>
      <c r="H36" s="117">
        <v>1.3205056999999998</v>
      </c>
      <c r="I36" s="117">
        <v>2.7065342000000001</v>
      </c>
      <c r="J36" s="117">
        <v>4.6683601000000001</v>
      </c>
      <c r="K36" s="117">
        <v>4.8362354000000005</v>
      </c>
      <c r="L36" s="117">
        <v>4.6024018999999994</v>
      </c>
      <c r="M36" s="117">
        <v>4.6872398999999998</v>
      </c>
      <c r="N36" s="117">
        <v>4.7680076000000007</v>
      </c>
      <c r="O36" s="117">
        <v>4.8461099999999986</v>
      </c>
      <c r="P36" s="540">
        <v>5.175441600000001</v>
      </c>
      <c r="Q36" s="96">
        <f t="shared" si="0"/>
        <v>49.670957199999989</v>
      </c>
      <c r="R36" s="1457"/>
      <c r="S36" s="1329"/>
      <c r="T36" s="1329"/>
      <c r="U36" s="1329"/>
      <c r="V36" s="1329"/>
      <c r="W36" s="1329"/>
      <c r="X36" s="1329"/>
      <c r="Y36" s="1329"/>
      <c r="Z36" s="1329"/>
      <c r="AA36" s="1329"/>
      <c r="AB36" s="1329"/>
      <c r="AC36" s="1329"/>
      <c r="AD36" s="1329"/>
      <c r="AE36" s="1329"/>
      <c r="AF36" s="1329"/>
      <c r="AG36" s="1329"/>
      <c r="AH36" s="1329"/>
      <c r="AI36" s="1329"/>
      <c r="AJ36" s="1329"/>
      <c r="AK36" s="1329"/>
      <c r="AL36" s="1329"/>
      <c r="AM36" s="1329"/>
      <c r="AN36" s="1329"/>
      <c r="AO36" s="1329"/>
      <c r="AP36" s="1329"/>
      <c r="AQ36" s="1329"/>
      <c r="AR36" s="1329"/>
      <c r="AS36" s="1329"/>
      <c r="AT36" s="1329"/>
      <c r="AU36" s="1329"/>
      <c r="AV36" s="1329"/>
      <c r="AW36" s="1329"/>
      <c r="AX36" s="1329"/>
      <c r="AY36" s="1329"/>
      <c r="AZ36" s="1329"/>
      <c r="BA36" s="1329"/>
      <c r="BB36" s="1329"/>
      <c r="BC36" s="1326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</row>
    <row r="37" spans="2:158" s="3" customFormat="1" ht="18.75" customHeight="1">
      <c r="B37" s="1101"/>
      <c r="C37" s="2022"/>
      <c r="D37" s="102" t="s">
        <v>49</v>
      </c>
      <c r="E37" s="531">
        <v>3.9392484999999997</v>
      </c>
      <c r="F37" s="104">
        <v>4.8586910999999997</v>
      </c>
      <c r="G37" s="104">
        <v>3.2621811999999997</v>
      </c>
      <c r="H37" s="104">
        <v>1.3205056999999998</v>
      </c>
      <c r="I37" s="104">
        <v>2.7065342000000001</v>
      </c>
      <c r="J37" s="104">
        <v>4.6683601000000001</v>
      </c>
      <c r="K37" s="104">
        <v>4.8362354000000005</v>
      </c>
      <c r="L37" s="104">
        <v>4.6024018999999994</v>
      </c>
      <c r="M37" s="104">
        <v>4.6872398999999998</v>
      </c>
      <c r="N37" s="104">
        <v>4.7680076000000007</v>
      </c>
      <c r="O37" s="104">
        <v>4.8461099999999986</v>
      </c>
      <c r="P37" s="105">
        <v>5.175441600000001</v>
      </c>
      <c r="Q37" s="413">
        <f t="shared" si="0"/>
        <v>49.670957199999989</v>
      </c>
      <c r="R37" s="1457"/>
      <c r="S37" s="1329"/>
      <c r="T37" s="1329"/>
      <c r="U37" s="1329"/>
      <c r="V37" s="1329"/>
      <c r="W37" s="1329"/>
      <c r="X37" s="1329"/>
      <c r="Y37" s="1329"/>
      <c r="Z37" s="1329"/>
      <c r="AA37" s="1329"/>
      <c r="AB37" s="1329"/>
      <c r="AC37" s="1329"/>
      <c r="AD37" s="1329"/>
      <c r="AE37" s="1329"/>
      <c r="AF37" s="1329"/>
      <c r="AG37" s="1329"/>
      <c r="AH37" s="1329"/>
      <c r="AI37" s="1329"/>
      <c r="AJ37" s="1329"/>
      <c r="AK37" s="1329"/>
      <c r="AL37" s="1329"/>
      <c r="AM37" s="1329"/>
      <c r="AN37" s="1329"/>
      <c r="AO37" s="1329"/>
      <c r="AP37" s="1329"/>
      <c r="AQ37" s="1329"/>
      <c r="AR37" s="1329"/>
      <c r="AS37" s="1329"/>
      <c r="AT37" s="1329"/>
      <c r="AU37" s="1329"/>
      <c r="AV37" s="1329"/>
      <c r="AW37" s="1329"/>
      <c r="AX37" s="1329"/>
      <c r="AY37" s="1329"/>
      <c r="AZ37" s="1329"/>
      <c r="BA37" s="1329"/>
      <c r="BB37" s="1329"/>
      <c r="BC37" s="1326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</row>
    <row r="38" spans="2:158" s="3" customFormat="1" ht="18.75" customHeight="1">
      <c r="B38" s="1103">
        <v>9</v>
      </c>
      <c r="C38" s="1033" t="s">
        <v>272</v>
      </c>
      <c r="D38" s="110" t="s">
        <v>45</v>
      </c>
      <c r="E38" s="112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4"/>
      <c r="Q38" s="1258">
        <f t="shared" si="0"/>
        <v>0</v>
      </c>
      <c r="R38" s="1457"/>
      <c r="S38" s="1329"/>
      <c r="T38" s="1329"/>
      <c r="U38" s="1329"/>
      <c r="V38" s="1329"/>
      <c r="W38" s="1329"/>
      <c r="X38" s="1329"/>
      <c r="Y38" s="1329"/>
      <c r="Z38" s="1329"/>
      <c r="AA38" s="1329"/>
      <c r="AB38" s="1329"/>
      <c r="AC38" s="1329"/>
      <c r="AD38" s="1329"/>
      <c r="AE38" s="1329"/>
      <c r="AF38" s="1329"/>
      <c r="AG38" s="1329"/>
      <c r="AH38" s="1329"/>
      <c r="AI38" s="1329"/>
      <c r="AJ38" s="1329"/>
      <c r="AK38" s="1329"/>
      <c r="AL38" s="1329"/>
      <c r="AM38" s="1329"/>
      <c r="AN38" s="1329"/>
      <c r="AO38" s="1329"/>
      <c r="AP38" s="1329"/>
      <c r="AQ38" s="1329"/>
      <c r="AR38" s="1329"/>
      <c r="AS38" s="1329"/>
      <c r="AT38" s="1329"/>
      <c r="AU38" s="1329"/>
      <c r="AV38" s="1329"/>
      <c r="AW38" s="1329"/>
      <c r="AX38" s="1329"/>
      <c r="AY38" s="1329"/>
      <c r="AZ38" s="1329"/>
      <c r="BA38" s="1329"/>
      <c r="BB38" s="1329"/>
      <c r="BC38" s="1326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</row>
    <row r="39" spans="2:158" s="3" customFormat="1" ht="18.75" customHeight="1">
      <c r="B39" s="1101"/>
      <c r="C39" s="1033"/>
      <c r="D39" s="111" t="s">
        <v>46</v>
      </c>
      <c r="E39" s="118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96">
        <f t="shared" si="0"/>
        <v>0</v>
      </c>
      <c r="R39" s="1457"/>
      <c r="S39" s="1329"/>
      <c r="T39" s="1329"/>
      <c r="U39" s="1329"/>
      <c r="V39" s="1329"/>
      <c r="W39" s="1329"/>
      <c r="X39" s="1329"/>
      <c r="Y39" s="1329"/>
      <c r="Z39" s="1329"/>
      <c r="AA39" s="1329"/>
      <c r="AB39" s="1329"/>
      <c r="AC39" s="1329"/>
      <c r="AD39" s="1329"/>
      <c r="AE39" s="1329"/>
      <c r="AF39" s="1329"/>
      <c r="AG39" s="1329"/>
      <c r="AH39" s="1329"/>
      <c r="AI39" s="1329"/>
      <c r="AJ39" s="1329"/>
      <c r="AK39" s="1329"/>
      <c r="AL39" s="1329"/>
      <c r="AM39" s="1329"/>
      <c r="AN39" s="1329"/>
      <c r="AO39" s="1329"/>
      <c r="AP39" s="1329"/>
      <c r="AQ39" s="1329"/>
      <c r="AR39" s="1329"/>
      <c r="AS39" s="1329"/>
      <c r="AT39" s="1329"/>
      <c r="AU39" s="1329"/>
      <c r="AV39" s="1329"/>
      <c r="AW39" s="1329"/>
      <c r="AX39" s="1329"/>
      <c r="AY39" s="1329"/>
      <c r="AZ39" s="1329"/>
      <c r="BA39" s="1329"/>
      <c r="BB39" s="1329"/>
      <c r="BC39" s="1326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</row>
    <row r="40" spans="2:158" s="3" customFormat="1" ht="18.75" customHeight="1">
      <c r="B40" s="1101"/>
      <c r="C40" s="1105"/>
      <c r="D40" s="111" t="s">
        <v>47</v>
      </c>
      <c r="E40" s="124">
        <v>1.8329838000000001</v>
      </c>
      <c r="F40" s="125">
        <v>1.8261844999999999</v>
      </c>
      <c r="G40" s="125">
        <v>1.7200945999999999</v>
      </c>
      <c r="H40" s="125">
        <v>1.3550701000000001</v>
      </c>
      <c r="I40" s="125">
        <v>1.6171690000000001</v>
      </c>
      <c r="J40" s="113">
        <v>1.4651255999999999</v>
      </c>
      <c r="K40" s="113">
        <v>1.7298839000000001</v>
      </c>
      <c r="L40" s="113">
        <v>2.2976424000000004</v>
      </c>
      <c r="M40" s="113">
        <v>2.5089598000000004</v>
      </c>
      <c r="N40" s="113">
        <v>2.8042064999999998</v>
      </c>
      <c r="O40" s="113">
        <v>2.5201994999999999</v>
      </c>
      <c r="P40" s="535">
        <v>2.6533384</v>
      </c>
      <c r="Q40" s="96">
        <f t="shared" si="0"/>
        <v>24.3308581</v>
      </c>
      <c r="R40" s="1457"/>
      <c r="S40" s="1329"/>
      <c r="T40" s="1329"/>
      <c r="U40" s="1329"/>
      <c r="V40" s="1329"/>
      <c r="W40" s="1329"/>
      <c r="X40" s="1329"/>
      <c r="Y40" s="1329"/>
      <c r="Z40" s="1329"/>
      <c r="AA40" s="1329"/>
      <c r="AB40" s="1329"/>
      <c r="AC40" s="1329"/>
      <c r="AD40" s="1329"/>
      <c r="AE40" s="1329"/>
      <c r="AF40" s="1329"/>
      <c r="AG40" s="1329"/>
      <c r="AH40" s="1329"/>
      <c r="AI40" s="1329"/>
      <c r="AJ40" s="1329"/>
      <c r="AK40" s="1329"/>
      <c r="AL40" s="1329"/>
      <c r="AM40" s="1329"/>
      <c r="AN40" s="1329"/>
      <c r="AO40" s="1329"/>
      <c r="AP40" s="1329"/>
      <c r="AQ40" s="1329"/>
      <c r="AR40" s="1329"/>
      <c r="AS40" s="1329"/>
      <c r="AT40" s="1329"/>
      <c r="AU40" s="1329"/>
      <c r="AV40" s="1329"/>
      <c r="AW40" s="1329"/>
      <c r="AX40" s="1329"/>
      <c r="AY40" s="1329"/>
      <c r="AZ40" s="1329"/>
      <c r="BA40" s="1329"/>
      <c r="BB40" s="1329"/>
      <c r="BC40" s="1326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</row>
    <row r="41" spans="2:158" s="3" customFormat="1" ht="18.75" customHeight="1">
      <c r="B41" s="1101"/>
      <c r="C41" s="1032"/>
      <c r="D41" s="102" t="s">
        <v>49</v>
      </c>
      <c r="E41" s="103">
        <v>1.8329838000000001</v>
      </c>
      <c r="F41" s="104">
        <v>1.8261844999999999</v>
      </c>
      <c r="G41" s="104">
        <v>1.7200945999999999</v>
      </c>
      <c r="H41" s="104">
        <v>1.3550701000000001</v>
      </c>
      <c r="I41" s="104">
        <v>1.6171690000000001</v>
      </c>
      <c r="J41" s="104">
        <v>1.4651255999999999</v>
      </c>
      <c r="K41" s="104">
        <v>1.7298839000000001</v>
      </c>
      <c r="L41" s="104">
        <v>2.2976424000000004</v>
      </c>
      <c r="M41" s="104">
        <v>2.5089598000000004</v>
      </c>
      <c r="N41" s="104">
        <v>2.8042064999999998</v>
      </c>
      <c r="O41" s="104">
        <v>2.5201994999999999</v>
      </c>
      <c r="P41" s="105">
        <v>2.6533384</v>
      </c>
      <c r="Q41" s="413">
        <f t="shared" si="0"/>
        <v>24.3308581</v>
      </c>
      <c r="R41" s="1457"/>
      <c r="S41" s="1329"/>
      <c r="T41" s="1329"/>
      <c r="U41" s="1329"/>
      <c r="V41" s="1329"/>
      <c r="W41" s="1329"/>
      <c r="X41" s="1329"/>
      <c r="Y41" s="1329"/>
      <c r="Z41" s="1329"/>
      <c r="AA41" s="1329"/>
      <c r="AB41" s="1329"/>
      <c r="AC41" s="1329"/>
      <c r="AD41" s="1329"/>
      <c r="AE41" s="1329"/>
      <c r="AF41" s="1329"/>
      <c r="AG41" s="1329"/>
      <c r="AH41" s="1329"/>
      <c r="AI41" s="1329"/>
      <c r="AJ41" s="1329"/>
      <c r="AK41" s="1329"/>
      <c r="AL41" s="1329"/>
      <c r="AM41" s="1329"/>
      <c r="AN41" s="1329"/>
      <c r="AO41" s="1329"/>
      <c r="AP41" s="1329"/>
      <c r="AQ41" s="1329"/>
      <c r="AR41" s="1329"/>
      <c r="AS41" s="1329"/>
      <c r="AT41" s="1329"/>
      <c r="AU41" s="1329"/>
      <c r="AV41" s="1329"/>
      <c r="AW41" s="1329"/>
      <c r="AX41" s="1329"/>
      <c r="AY41" s="1329"/>
      <c r="AZ41" s="1329"/>
      <c r="BA41" s="1329"/>
      <c r="BB41" s="1329"/>
      <c r="BC41" s="1326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</row>
    <row r="42" spans="2:158" s="3" customFormat="1" ht="18.75" customHeight="1">
      <c r="B42" s="1103">
        <v>10</v>
      </c>
      <c r="C42" s="2020" t="s">
        <v>348</v>
      </c>
      <c r="D42" s="110" t="s">
        <v>45</v>
      </c>
      <c r="E42" s="534">
        <v>22.8765921</v>
      </c>
      <c r="F42" s="537">
        <v>22.354830100000001</v>
      </c>
      <c r="G42" s="537">
        <v>17.618756300000001</v>
      </c>
      <c r="H42" s="537">
        <v>19.675486200000002</v>
      </c>
      <c r="I42" s="537">
        <v>23.287707099999999</v>
      </c>
      <c r="J42" s="537">
        <v>22.281035299999999</v>
      </c>
      <c r="K42" s="537">
        <v>15.310608899999998</v>
      </c>
      <c r="L42" s="537">
        <v>21.952679400000001</v>
      </c>
      <c r="M42" s="537">
        <v>21.517713000000001</v>
      </c>
      <c r="N42" s="537">
        <v>22.985287700000001</v>
      </c>
      <c r="O42" s="537">
        <v>22.7511598</v>
      </c>
      <c r="P42" s="538">
        <v>23.569679000000001</v>
      </c>
      <c r="Q42" s="1258">
        <f t="shared" ref="Q42:Q73" si="1">SUM(E42:P42)</f>
        <v>256.18153490000003</v>
      </c>
      <c r="R42" s="1457"/>
      <c r="S42" s="1329"/>
      <c r="T42" s="1329"/>
      <c r="U42" s="1329"/>
      <c r="V42" s="1329"/>
      <c r="W42" s="1329"/>
      <c r="X42" s="1329"/>
      <c r="Y42" s="1329"/>
      <c r="Z42" s="1329"/>
      <c r="AA42" s="1329"/>
      <c r="AB42" s="1329"/>
      <c r="AC42" s="1329"/>
      <c r="AD42" s="1329"/>
      <c r="AE42" s="1329"/>
      <c r="AF42" s="1329"/>
      <c r="AG42" s="1329"/>
      <c r="AH42" s="1329"/>
      <c r="AI42" s="1329"/>
      <c r="AJ42" s="1329"/>
      <c r="AK42" s="1329"/>
      <c r="AL42" s="1329"/>
      <c r="AM42" s="1329"/>
      <c r="AN42" s="1329"/>
      <c r="AO42" s="1329"/>
      <c r="AP42" s="1329"/>
      <c r="AQ42" s="1329"/>
      <c r="AR42" s="1329"/>
      <c r="AS42" s="1329"/>
      <c r="AT42" s="1329"/>
      <c r="AU42" s="1329"/>
      <c r="AV42" s="1329"/>
      <c r="AW42" s="1329"/>
      <c r="AX42" s="1329"/>
      <c r="AY42" s="1329"/>
      <c r="AZ42" s="1329"/>
      <c r="BA42" s="1329"/>
      <c r="BB42" s="1329"/>
      <c r="BC42" s="1326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60"/>
    </row>
    <row r="43" spans="2:158" s="3" customFormat="1" ht="18.75" customHeight="1">
      <c r="B43" s="1101"/>
      <c r="C43" s="2021"/>
      <c r="D43" s="111" t="s">
        <v>46</v>
      </c>
      <c r="E43" s="541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3"/>
      <c r="Q43" s="1258">
        <f t="shared" si="1"/>
        <v>0</v>
      </c>
      <c r="R43" s="1457"/>
      <c r="S43" s="1329"/>
      <c r="T43" s="1329"/>
      <c r="U43" s="1329"/>
      <c r="V43" s="1329"/>
      <c r="W43" s="1329"/>
      <c r="X43" s="1329"/>
      <c r="Y43" s="1329"/>
      <c r="Z43" s="1329"/>
      <c r="AA43" s="1329"/>
      <c r="AB43" s="1329"/>
      <c r="AC43" s="1329"/>
      <c r="AD43" s="1329"/>
      <c r="AE43" s="1329"/>
      <c r="AF43" s="1329"/>
      <c r="AG43" s="1329"/>
      <c r="AH43" s="1329"/>
      <c r="AI43" s="1329"/>
      <c r="AJ43" s="1329"/>
      <c r="AK43" s="1329"/>
      <c r="AL43" s="1329"/>
      <c r="AM43" s="1329"/>
      <c r="AN43" s="1329"/>
      <c r="AO43" s="1329"/>
      <c r="AP43" s="1329"/>
      <c r="AQ43" s="1329"/>
      <c r="AR43" s="1329"/>
      <c r="AS43" s="1329"/>
      <c r="AT43" s="1329"/>
      <c r="AU43" s="1329"/>
      <c r="AV43" s="1329"/>
      <c r="AW43" s="1329"/>
      <c r="AX43" s="1329"/>
      <c r="AY43" s="1329"/>
      <c r="AZ43" s="1329"/>
      <c r="BA43" s="1329"/>
      <c r="BB43" s="1329"/>
      <c r="BC43" s="1326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</row>
    <row r="44" spans="2:158" s="3" customFormat="1" ht="18.75" customHeight="1">
      <c r="B44" s="1101"/>
      <c r="C44" s="2021"/>
      <c r="D44" s="111" t="s">
        <v>47</v>
      </c>
      <c r="E44" s="1263">
        <v>9.9605000000000006E-3</v>
      </c>
      <c r="F44" s="1259">
        <v>7.5551999999999998E-3</v>
      </c>
      <c r="G44" s="1259">
        <v>3.4981000000000001E-3</v>
      </c>
      <c r="H44" s="1259">
        <v>2.0330999999999999E-3</v>
      </c>
      <c r="I44" s="1259">
        <v>2.1129999999999999E-3</v>
      </c>
      <c r="J44" s="1259">
        <v>1.9962999999999999E-3</v>
      </c>
      <c r="K44" s="1259">
        <v>2.2062000000000002E-3</v>
      </c>
      <c r="L44" s="1259"/>
      <c r="M44" s="1259"/>
      <c r="N44" s="119"/>
      <c r="O44" s="1259"/>
      <c r="P44" s="120"/>
      <c r="Q44" s="96">
        <f t="shared" si="1"/>
        <v>2.9362400000000004E-2</v>
      </c>
      <c r="R44" s="1457"/>
      <c r="S44" s="1329"/>
      <c r="T44" s="1329"/>
      <c r="U44" s="1329"/>
      <c r="V44" s="1329"/>
      <c r="W44" s="1329"/>
      <c r="X44" s="1329"/>
      <c r="Y44" s="1329"/>
      <c r="Z44" s="1329"/>
      <c r="AA44" s="1329"/>
      <c r="AB44" s="1329"/>
      <c r="AC44" s="1329"/>
      <c r="AD44" s="1329"/>
      <c r="AE44" s="1329"/>
      <c r="AF44" s="1329"/>
      <c r="AG44" s="1329"/>
      <c r="AH44" s="1329"/>
      <c r="AI44" s="1329"/>
      <c r="AJ44" s="1329"/>
      <c r="AK44" s="1329"/>
      <c r="AL44" s="1329"/>
      <c r="AM44" s="1329"/>
      <c r="AN44" s="1329"/>
      <c r="AO44" s="1329"/>
      <c r="AP44" s="1329"/>
      <c r="AQ44" s="1329"/>
      <c r="AR44" s="1329"/>
      <c r="AS44" s="1329"/>
      <c r="AT44" s="1329"/>
      <c r="AU44" s="1329"/>
      <c r="AV44" s="1329"/>
      <c r="AW44" s="1329"/>
      <c r="AX44" s="1329"/>
      <c r="AY44" s="1329"/>
      <c r="AZ44" s="1329"/>
      <c r="BA44" s="1329"/>
      <c r="BB44" s="1329"/>
      <c r="BC44" s="1326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60"/>
      <c r="EV44" s="60"/>
      <c r="EW44" s="60"/>
      <c r="EX44" s="60"/>
      <c r="EY44" s="60"/>
      <c r="EZ44" s="60"/>
      <c r="FA44" s="60"/>
      <c r="FB44" s="60"/>
    </row>
    <row r="45" spans="2:158" s="3" customFormat="1" ht="18.75" customHeight="1">
      <c r="B45" s="1101"/>
      <c r="C45" s="2022"/>
      <c r="D45" s="102" t="s">
        <v>49</v>
      </c>
      <c r="E45" s="531">
        <v>22.886552600000002</v>
      </c>
      <c r="F45" s="104">
        <v>22.3623853</v>
      </c>
      <c r="G45" s="104">
        <v>17.622254399999996</v>
      </c>
      <c r="H45" s="104">
        <v>19.6775193</v>
      </c>
      <c r="I45" s="104">
        <v>23.2898201</v>
      </c>
      <c r="J45" s="104">
        <v>22.283031600000001</v>
      </c>
      <c r="K45" s="104">
        <v>15.312815099999998</v>
      </c>
      <c r="L45" s="104">
        <v>21.952679400000001</v>
      </c>
      <c r="M45" s="104">
        <v>21.517713000000001</v>
      </c>
      <c r="N45" s="104">
        <v>22.985287700000001</v>
      </c>
      <c r="O45" s="104">
        <v>22.7511598</v>
      </c>
      <c r="P45" s="105">
        <v>23.569679000000001</v>
      </c>
      <c r="Q45" s="413">
        <f t="shared" si="1"/>
        <v>256.2108973</v>
      </c>
      <c r="R45" s="1457"/>
      <c r="S45" s="1329"/>
      <c r="T45" s="1329"/>
      <c r="U45" s="1329"/>
      <c r="V45" s="1329"/>
      <c r="W45" s="1329"/>
      <c r="X45" s="1329"/>
      <c r="Y45" s="1329"/>
      <c r="Z45" s="1329"/>
      <c r="AA45" s="1329"/>
      <c r="AB45" s="1329"/>
      <c r="AC45" s="1329"/>
      <c r="AD45" s="1329"/>
      <c r="AE45" s="1329"/>
      <c r="AF45" s="1329"/>
      <c r="AG45" s="1329"/>
      <c r="AH45" s="1329"/>
      <c r="AI45" s="1329"/>
      <c r="AJ45" s="1329"/>
      <c r="AK45" s="1329"/>
      <c r="AL45" s="1329"/>
      <c r="AM45" s="1329"/>
      <c r="AN45" s="1329"/>
      <c r="AO45" s="1329"/>
      <c r="AP45" s="1329"/>
      <c r="AQ45" s="1329"/>
      <c r="AR45" s="1329"/>
      <c r="AS45" s="1329"/>
      <c r="AT45" s="1329"/>
      <c r="AU45" s="1329"/>
      <c r="AV45" s="1329"/>
      <c r="AW45" s="1329"/>
      <c r="AX45" s="1329"/>
      <c r="AY45" s="1329"/>
      <c r="AZ45" s="1329"/>
      <c r="BA45" s="1329"/>
      <c r="BB45" s="1329"/>
      <c r="BC45" s="1326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60"/>
    </row>
    <row r="46" spans="2:158" s="3" customFormat="1" ht="18.75" customHeight="1">
      <c r="B46" s="1103">
        <v>11</v>
      </c>
      <c r="C46" s="2023" t="s">
        <v>51</v>
      </c>
      <c r="D46" s="110" t="s">
        <v>45</v>
      </c>
      <c r="E46" s="534">
        <v>6.3530949999999997</v>
      </c>
      <c r="F46" s="537">
        <v>5.6494239999999998</v>
      </c>
      <c r="G46" s="537">
        <v>3.8684850000000002</v>
      </c>
      <c r="H46" s="537">
        <v>1.206847</v>
      </c>
      <c r="I46" s="537">
        <v>1.708412</v>
      </c>
      <c r="J46" s="537">
        <v>3.5175589999999999</v>
      </c>
      <c r="K46" s="537">
        <v>6.1449800000000003</v>
      </c>
      <c r="L46" s="537">
        <v>5.427829</v>
      </c>
      <c r="M46" s="537">
        <v>5.649851</v>
      </c>
      <c r="N46" s="1261">
        <v>6.0616490000000001</v>
      </c>
      <c r="O46" s="1261">
        <v>5.6811299999999996</v>
      </c>
      <c r="P46" s="1262">
        <v>5.9238099999999996</v>
      </c>
      <c r="Q46" s="1258">
        <f t="shared" si="1"/>
        <v>57.193071000000003</v>
      </c>
      <c r="R46" s="1457"/>
      <c r="S46" s="1329"/>
      <c r="T46" s="1329"/>
      <c r="U46" s="1329"/>
      <c r="V46" s="1329"/>
      <c r="W46" s="1329"/>
      <c r="X46" s="1329"/>
      <c r="Y46" s="1329"/>
      <c r="Z46" s="1329"/>
      <c r="AA46" s="1329"/>
      <c r="AB46" s="1329"/>
      <c r="AC46" s="1329"/>
      <c r="AD46" s="1329"/>
      <c r="AE46" s="1329"/>
      <c r="AF46" s="1329"/>
      <c r="AG46" s="1329"/>
      <c r="AH46" s="1329"/>
      <c r="AI46" s="1329"/>
      <c r="AJ46" s="1329"/>
      <c r="AK46" s="1329"/>
      <c r="AL46" s="1329"/>
      <c r="AM46" s="1329"/>
      <c r="AN46" s="1329"/>
      <c r="AO46" s="1329"/>
      <c r="AP46" s="1329"/>
      <c r="AQ46" s="1329"/>
      <c r="AR46" s="1329"/>
      <c r="AS46" s="1329"/>
      <c r="AT46" s="1329"/>
      <c r="AU46" s="1329"/>
      <c r="AV46" s="1329"/>
      <c r="AW46" s="1329"/>
      <c r="AX46" s="1329"/>
      <c r="AY46" s="1329"/>
      <c r="AZ46" s="1329"/>
      <c r="BA46" s="1329"/>
      <c r="BB46" s="1329"/>
      <c r="BC46" s="1326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60"/>
    </row>
    <row r="47" spans="2:158" s="3" customFormat="1" ht="18.75" customHeight="1">
      <c r="B47" s="1101"/>
      <c r="C47" s="2024"/>
      <c r="D47" s="111" t="s">
        <v>46</v>
      </c>
      <c r="E47" s="534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4"/>
      <c r="Q47" s="1258">
        <f t="shared" si="1"/>
        <v>0</v>
      </c>
      <c r="R47" s="1457"/>
      <c r="S47" s="1329"/>
      <c r="T47" s="1329"/>
      <c r="U47" s="1329"/>
      <c r="V47" s="1329"/>
      <c r="W47" s="1329"/>
      <c r="X47" s="1329"/>
      <c r="Y47" s="1329"/>
      <c r="Z47" s="1329"/>
      <c r="AA47" s="1329"/>
      <c r="AB47" s="1329"/>
      <c r="AC47" s="1329"/>
      <c r="AD47" s="1329"/>
      <c r="AE47" s="1329"/>
      <c r="AF47" s="1329"/>
      <c r="AG47" s="1329"/>
      <c r="AH47" s="1329"/>
      <c r="AI47" s="1329"/>
      <c r="AJ47" s="1329"/>
      <c r="AK47" s="1329"/>
      <c r="AL47" s="1329"/>
      <c r="AM47" s="1329"/>
      <c r="AN47" s="1329"/>
      <c r="AO47" s="1329"/>
      <c r="AP47" s="1329"/>
      <c r="AQ47" s="1329"/>
      <c r="AR47" s="1329"/>
      <c r="AS47" s="1329"/>
      <c r="AT47" s="1329"/>
      <c r="AU47" s="1329"/>
      <c r="AV47" s="1329"/>
      <c r="AW47" s="1329"/>
      <c r="AX47" s="1329"/>
      <c r="AY47" s="1329"/>
      <c r="AZ47" s="1329"/>
      <c r="BA47" s="1329"/>
      <c r="BB47" s="1329"/>
      <c r="BC47" s="1326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60"/>
    </row>
    <row r="48" spans="2:158" s="3" customFormat="1" ht="18.75" customHeight="1">
      <c r="B48" s="1101"/>
      <c r="C48" s="2024"/>
      <c r="D48" s="111" t="s">
        <v>47</v>
      </c>
      <c r="E48" s="541">
        <v>9.9202560000000002</v>
      </c>
      <c r="F48" s="122">
        <v>12.776248999999998</v>
      </c>
      <c r="G48" s="122">
        <v>10.905064999999999</v>
      </c>
      <c r="H48" s="122">
        <v>7.8298270000000025</v>
      </c>
      <c r="I48" s="122">
        <v>10.586107999999999</v>
      </c>
      <c r="J48" s="122">
        <v>17.644546000000002</v>
      </c>
      <c r="K48" s="122">
        <v>12.336684999999999</v>
      </c>
      <c r="L48" s="122">
        <v>10.100967000000001</v>
      </c>
      <c r="M48" s="122">
        <v>11.742664999999999</v>
      </c>
      <c r="N48" s="122">
        <v>10.774615000000001</v>
      </c>
      <c r="O48" s="122">
        <v>15.421842000000002</v>
      </c>
      <c r="P48" s="123">
        <v>17.305225</v>
      </c>
      <c r="Q48" s="1258">
        <f t="shared" si="1"/>
        <v>147.34405000000001</v>
      </c>
      <c r="R48" s="1457"/>
      <c r="S48" s="1329"/>
      <c r="T48" s="1329"/>
      <c r="U48" s="1329"/>
      <c r="V48" s="1329"/>
      <c r="W48" s="1329"/>
      <c r="X48" s="1329"/>
      <c r="Y48" s="1329"/>
      <c r="Z48" s="1329"/>
      <c r="AA48" s="1329"/>
      <c r="AB48" s="1329"/>
      <c r="AC48" s="1329"/>
      <c r="AD48" s="1329"/>
      <c r="AE48" s="1329"/>
      <c r="AF48" s="1329"/>
      <c r="AG48" s="1329"/>
      <c r="AH48" s="1329"/>
      <c r="AI48" s="1329"/>
      <c r="AJ48" s="1329"/>
      <c r="AK48" s="1329"/>
      <c r="AL48" s="1329"/>
      <c r="AM48" s="1329"/>
      <c r="AN48" s="1329"/>
      <c r="AO48" s="1329"/>
      <c r="AP48" s="1329"/>
      <c r="AQ48" s="1329"/>
      <c r="AR48" s="1329"/>
      <c r="AS48" s="1329"/>
      <c r="AT48" s="1329"/>
      <c r="AU48" s="1329"/>
      <c r="AV48" s="1329"/>
      <c r="AW48" s="1329"/>
      <c r="AX48" s="1329"/>
      <c r="AY48" s="1329"/>
      <c r="AZ48" s="1329"/>
      <c r="BA48" s="1329"/>
      <c r="BB48" s="1329"/>
      <c r="BC48" s="1326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/>
      <c r="EQ48" s="60"/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/>
    </row>
    <row r="49" spans="2:158" s="3" customFormat="1" ht="18.75" customHeight="1">
      <c r="B49" s="1101"/>
      <c r="C49" s="2025"/>
      <c r="D49" s="102" t="s">
        <v>49</v>
      </c>
      <c r="E49" s="531">
        <v>16.273350999999998</v>
      </c>
      <c r="F49" s="104">
        <v>18.425672999999996</v>
      </c>
      <c r="G49" s="104">
        <v>14.77355</v>
      </c>
      <c r="H49" s="104">
        <v>9.0366740000000014</v>
      </c>
      <c r="I49" s="104">
        <v>12.294519999999999</v>
      </c>
      <c r="J49" s="104">
        <v>21.162105000000004</v>
      </c>
      <c r="K49" s="104">
        <v>18.481665</v>
      </c>
      <c r="L49" s="104">
        <v>15.528796000000003</v>
      </c>
      <c r="M49" s="104">
        <v>17.392516000000001</v>
      </c>
      <c r="N49" s="104">
        <v>16.836264</v>
      </c>
      <c r="O49" s="104">
        <v>21.102971999999998</v>
      </c>
      <c r="P49" s="105">
        <v>23.229035</v>
      </c>
      <c r="Q49" s="413">
        <f t="shared" si="1"/>
        <v>204.53712099999998</v>
      </c>
      <c r="R49" s="1457"/>
      <c r="S49" s="1329"/>
      <c r="T49" s="1329"/>
      <c r="U49" s="1329"/>
      <c r="V49" s="1329"/>
      <c r="W49" s="1329"/>
      <c r="X49" s="1329"/>
      <c r="Y49" s="1329"/>
      <c r="Z49" s="1329"/>
      <c r="AA49" s="1329"/>
      <c r="AB49" s="1329"/>
      <c r="AC49" s="1329"/>
      <c r="AD49" s="1329"/>
      <c r="AE49" s="1329"/>
      <c r="AF49" s="1329"/>
      <c r="AG49" s="1329"/>
      <c r="AH49" s="1329"/>
      <c r="AI49" s="1329"/>
      <c r="AJ49" s="1329"/>
      <c r="AK49" s="1329"/>
      <c r="AL49" s="1329"/>
      <c r="AM49" s="1329"/>
      <c r="AN49" s="1329"/>
      <c r="AO49" s="1329"/>
      <c r="AP49" s="1329"/>
      <c r="AQ49" s="1329"/>
      <c r="AR49" s="1329"/>
      <c r="AS49" s="1329"/>
      <c r="AT49" s="1329"/>
      <c r="AU49" s="1329"/>
      <c r="AV49" s="1329"/>
      <c r="AW49" s="1329"/>
      <c r="AX49" s="1329"/>
      <c r="AY49" s="1329"/>
      <c r="AZ49" s="1329"/>
      <c r="BA49" s="1329"/>
      <c r="BB49" s="1329"/>
      <c r="BC49" s="1326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</row>
    <row r="50" spans="2:158" s="3" customFormat="1" ht="18.75" customHeight="1">
      <c r="B50" s="1103">
        <v>12</v>
      </c>
      <c r="C50" s="1033" t="s">
        <v>52</v>
      </c>
      <c r="D50" s="110" t="s">
        <v>45</v>
      </c>
      <c r="E50" s="534">
        <v>43.958593400000005</v>
      </c>
      <c r="F50" s="537">
        <v>41.469161900000003</v>
      </c>
      <c r="G50" s="537">
        <v>28.635291000000002</v>
      </c>
      <c r="H50" s="537">
        <v>15.807804900000001</v>
      </c>
      <c r="I50" s="537">
        <v>18.699221999999999</v>
      </c>
      <c r="J50" s="537">
        <v>34.906337800000003</v>
      </c>
      <c r="K50" s="537">
        <v>33.774013400000001</v>
      </c>
      <c r="L50" s="537">
        <v>33.534824</v>
      </c>
      <c r="M50" s="537">
        <v>38.716487999999998</v>
      </c>
      <c r="N50" s="537">
        <v>39.363212699999998</v>
      </c>
      <c r="O50" s="537">
        <v>37.521781300000001</v>
      </c>
      <c r="P50" s="538">
        <v>35.342440199999999</v>
      </c>
      <c r="Q50" s="1258">
        <f t="shared" si="1"/>
        <v>401.72917060000003</v>
      </c>
      <c r="R50" s="1457"/>
      <c r="S50" s="1329"/>
      <c r="T50" s="1329"/>
      <c r="U50" s="1329"/>
      <c r="V50" s="1329"/>
      <c r="W50" s="1329"/>
      <c r="X50" s="1329"/>
      <c r="Y50" s="1329"/>
      <c r="Z50" s="1329"/>
      <c r="AA50" s="1329"/>
      <c r="AB50" s="1329"/>
      <c r="AC50" s="1329"/>
      <c r="AD50" s="1329"/>
      <c r="AE50" s="1329"/>
      <c r="AF50" s="1329"/>
      <c r="AG50" s="1329"/>
      <c r="AH50" s="1329"/>
      <c r="AI50" s="1329"/>
      <c r="AJ50" s="1329"/>
      <c r="AK50" s="1329"/>
      <c r="AL50" s="1329"/>
      <c r="AM50" s="1329"/>
      <c r="AN50" s="1329"/>
      <c r="AO50" s="1329"/>
      <c r="AP50" s="1329"/>
      <c r="AQ50" s="1329"/>
      <c r="AR50" s="1329"/>
      <c r="AS50" s="1329"/>
      <c r="AT50" s="1329"/>
      <c r="AU50" s="1329"/>
      <c r="AV50" s="1329"/>
      <c r="AW50" s="1329"/>
      <c r="AX50" s="1329"/>
      <c r="AY50" s="1329"/>
      <c r="AZ50" s="1329"/>
      <c r="BA50" s="1329"/>
      <c r="BB50" s="1329"/>
      <c r="BC50" s="1326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</row>
    <row r="51" spans="2:158" s="3" customFormat="1" ht="18.75" customHeight="1">
      <c r="B51" s="1101"/>
      <c r="C51" s="1106"/>
      <c r="D51" s="111" t="s">
        <v>46</v>
      </c>
      <c r="E51" s="534">
        <v>7.5132589000000012</v>
      </c>
      <c r="F51" s="113">
        <v>6.5333173000000011</v>
      </c>
      <c r="G51" s="113">
        <v>5.2752443000000007</v>
      </c>
      <c r="H51" s="113">
        <v>3.8228259000000007</v>
      </c>
      <c r="I51" s="113">
        <v>4.4266486999999994</v>
      </c>
      <c r="J51" s="113">
        <v>6.5350341000000007</v>
      </c>
      <c r="K51" s="113">
        <v>7.0319230999999984</v>
      </c>
      <c r="L51" s="113">
        <v>6.8868325999999991</v>
      </c>
      <c r="M51" s="113">
        <v>6.3476131999999987</v>
      </c>
      <c r="N51" s="113">
        <v>5.863265199999999</v>
      </c>
      <c r="O51" s="113">
        <v>6.8938201999999995</v>
      </c>
      <c r="P51" s="114">
        <v>5.5113181999999998</v>
      </c>
      <c r="Q51" s="1258">
        <f t="shared" si="1"/>
        <v>72.641101700000007</v>
      </c>
      <c r="R51" s="1457"/>
      <c r="S51" s="1329"/>
      <c r="T51" s="1329"/>
      <c r="U51" s="1329"/>
      <c r="V51" s="1329"/>
      <c r="W51" s="1329"/>
      <c r="X51" s="1329"/>
      <c r="Y51" s="1329"/>
      <c r="Z51" s="1329"/>
      <c r="AA51" s="1329"/>
      <c r="AB51" s="1329"/>
      <c r="AC51" s="1329"/>
      <c r="AD51" s="1329"/>
      <c r="AE51" s="1329"/>
      <c r="AF51" s="1329"/>
      <c r="AG51" s="1329"/>
      <c r="AH51" s="1329"/>
      <c r="AI51" s="1329"/>
      <c r="AJ51" s="1329"/>
      <c r="AK51" s="1329"/>
      <c r="AL51" s="1329"/>
      <c r="AM51" s="1329"/>
      <c r="AN51" s="1329"/>
      <c r="AO51" s="1329"/>
      <c r="AP51" s="1329"/>
      <c r="AQ51" s="1329"/>
      <c r="AR51" s="1329"/>
      <c r="AS51" s="1329"/>
      <c r="AT51" s="1329"/>
      <c r="AU51" s="1329"/>
      <c r="AV51" s="1329"/>
      <c r="AW51" s="1329"/>
      <c r="AX51" s="1329"/>
      <c r="AY51" s="1329"/>
      <c r="AZ51" s="1329"/>
      <c r="BA51" s="1329"/>
      <c r="BB51" s="1329"/>
      <c r="BC51" s="1326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</row>
    <row r="52" spans="2:158" s="3" customFormat="1" ht="18.75" customHeight="1">
      <c r="B52" s="1101"/>
      <c r="C52" s="1105"/>
      <c r="D52" s="111" t="s">
        <v>47</v>
      </c>
      <c r="E52" s="534">
        <v>2.7231304999999999</v>
      </c>
      <c r="F52" s="113">
        <v>2.8250289</v>
      </c>
      <c r="G52" s="113">
        <v>2.4143559999999997</v>
      </c>
      <c r="H52" s="113">
        <v>1.4077120000000001</v>
      </c>
      <c r="I52" s="113">
        <v>1.4486320999999998</v>
      </c>
      <c r="J52" s="113">
        <v>2.3692066000000001</v>
      </c>
      <c r="K52" s="113">
        <v>1.8942417</v>
      </c>
      <c r="L52" s="113">
        <v>2.1779237999999999</v>
      </c>
      <c r="M52" s="113">
        <v>3.2381741000000002</v>
      </c>
      <c r="N52" s="113">
        <v>3.2676588999999998</v>
      </c>
      <c r="O52" s="113">
        <v>3.1995544000000002</v>
      </c>
      <c r="P52" s="114">
        <v>3.4642929000000002</v>
      </c>
      <c r="Q52" s="1258">
        <f t="shared" si="1"/>
        <v>30.4299119</v>
      </c>
      <c r="R52" s="1457"/>
      <c r="S52" s="1329"/>
      <c r="T52" s="1329"/>
      <c r="U52" s="1329"/>
      <c r="V52" s="1329"/>
      <c r="W52" s="1329"/>
      <c r="X52" s="1329"/>
      <c r="Y52" s="1329"/>
      <c r="Z52" s="1329"/>
      <c r="AA52" s="1329"/>
      <c r="AB52" s="1329"/>
      <c r="AC52" s="1329"/>
      <c r="AD52" s="1329"/>
      <c r="AE52" s="1329"/>
      <c r="AF52" s="1329"/>
      <c r="AG52" s="1329"/>
      <c r="AH52" s="1329"/>
      <c r="AI52" s="1329"/>
      <c r="AJ52" s="1329"/>
      <c r="AK52" s="1329"/>
      <c r="AL52" s="1329"/>
      <c r="AM52" s="1329"/>
      <c r="AN52" s="1329"/>
      <c r="AO52" s="1329"/>
      <c r="AP52" s="1329"/>
      <c r="AQ52" s="1329"/>
      <c r="AR52" s="1329"/>
      <c r="AS52" s="1329"/>
      <c r="AT52" s="1329"/>
      <c r="AU52" s="1329"/>
      <c r="AV52" s="1329"/>
      <c r="AW52" s="1329"/>
      <c r="AX52" s="1329"/>
      <c r="AY52" s="1329"/>
      <c r="AZ52" s="1329"/>
      <c r="BA52" s="1329"/>
      <c r="BB52" s="1329"/>
      <c r="BC52" s="1326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</row>
    <row r="53" spans="2:158" s="3" customFormat="1" ht="18.75" customHeight="1">
      <c r="B53" s="1101"/>
      <c r="C53" s="1032"/>
      <c r="D53" s="102" t="s">
        <v>49</v>
      </c>
      <c r="E53" s="531">
        <v>54.194982799999998</v>
      </c>
      <c r="F53" s="104">
        <v>50.827508100000003</v>
      </c>
      <c r="G53" s="104">
        <v>36.324891300000004</v>
      </c>
      <c r="H53" s="104">
        <v>21.038342800000002</v>
      </c>
      <c r="I53" s="104">
        <v>24.574502799999998</v>
      </c>
      <c r="J53" s="104">
        <v>43.810578500000013</v>
      </c>
      <c r="K53" s="104">
        <v>42.700178199999996</v>
      </c>
      <c r="L53" s="104">
        <v>42.599580400000001</v>
      </c>
      <c r="M53" s="104">
        <v>48.302275300000005</v>
      </c>
      <c r="N53" s="104">
        <v>48.494136800000007</v>
      </c>
      <c r="O53" s="104">
        <v>47.615155900000005</v>
      </c>
      <c r="P53" s="105">
        <v>44.3180513</v>
      </c>
      <c r="Q53" s="413">
        <f t="shared" si="1"/>
        <v>504.80018419999999</v>
      </c>
      <c r="R53" s="1457"/>
      <c r="S53" s="1329"/>
      <c r="T53" s="1329"/>
      <c r="U53" s="1329"/>
      <c r="V53" s="1329"/>
      <c r="W53" s="1329"/>
      <c r="X53" s="1329"/>
      <c r="Y53" s="1329"/>
      <c r="Z53" s="1329"/>
      <c r="AA53" s="1329"/>
      <c r="AB53" s="1329"/>
      <c r="AC53" s="1329"/>
      <c r="AD53" s="1329"/>
      <c r="AE53" s="1329"/>
      <c r="AF53" s="1329"/>
      <c r="AG53" s="1329"/>
      <c r="AH53" s="1329"/>
      <c r="AI53" s="1329"/>
      <c r="AJ53" s="1329"/>
      <c r="AK53" s="1329"/>
      <c r="AL53" s="1329"/>
      <c r="AM53" s="1329"/>
      <c r="AN53" s="1329"/>
      <c r="AO53" s="1329"/>
      <c r="AP53" s="1329"/>
      <c r="AQ53" s="1329"/>
      <c r="AR53" s="1329"/>
      <c r="AS53" s="1329"/>
      <c r="AT53" s="1329"/>
      <c r="AU53" s="1329"/>
      <c r="AV53" s="1329"/>
      <c r="AW53" s="1329"/>
      <c r="AX53" s="1329"/>
      <c r="AY53" s="1329"/>
      <c r="AZ53" s="1329"/>
      <c r="BA53" s="1329"/>
      <c r="BB53" s="1329"/>
      <c r="BC53" s="1326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</row>
    <row r="54" spans="2:158" s="3" customFormat="1" ht="18.75" customHeight="1">
      <c r="B54" s="1103">
        <v>13</v>
      </c>
      <c r="C54" s="1033" t="s">
        <v>240</v>
      </c>
      <c r="D54" s="110" t="s">
        <v>45</v>
      </c>
      <c r="E54" s="534">
        <v>213.65457990000004</v>
      </c>
      <c r="F54" s="537">
        <v>200.71698859999998</v>
      </c>
      <c r="G54" s="537">
        <v>205.34412589999999</v>
      </c>
      <c r="H54" s="537">
        <v>139.70638599999998</v>
      </c>
      <c r="I54" s="537">
        <v>203.9809736</v>
      </c>
      <c r="J54" s="537">
        <v>228.28933169999999</v>
      </c>
      <c r="K54" s="537">
        <v>247.40312600000004</v>
      </c>
      <c r="L54" s="537">
        <v>239.79777279999999</v>
      </c>
      <c r="M54" s="537">
        <v>222.19807799999998</v>
      </c>
      <c r="N54" s="537">
        <v>243.32773279999998</v>
      </c>
      <c r="O54" s="537">
        <v>241.01574300000001</v>
      </c>
      <c r="P54" s="538">
        <v>250.4032105</v>
      </c>
      <c r="Q54" s="1258">
        <f t="shared" si="1"/>
        <v>2635.8380487999998</v>
      </c>
      <c r="R54" s="1457"/>
      <c r="S54" s="1329"/>
      <c r="T54" s="1329"/>
      <c r="U54" s="1329"/>
      <c r="V54" s="1329"/>
      <c r="W54" s="1329"/>
      <c r="X54" s="1329"/>
      <c r="Y54" s="1329"/>
      <c r="Z54" s="1329"/>
      <c r="AA54" s="1329"/>
      <c r="AB54" s="1329"/>
      <c r="AC54" s="1329"/>
      <c r="AD54" s="1329"/>
      <c r="AE54" s="1329"/>
      <c r="AF54" s="1329"/>
      <c r="AG54" s="1329"/>
      <c r="AH54" s="1329"/>
      <c r="AI54" s="1329"/>
      <c r="AJ54" s="1329"/>
      <c r="AK54" s="1329"/>
      <c r="AL54" s="1329"/>
      <c r="AM54" s="1329"/>
      <c r="AN54" s="1329"/>
      <c r="AO54" s="1329"/>
      <c r="AP54" s="1329"/>
      <c r="AQ54" s="1329"/>
      <c r="AR54" s="1329"/>
      <c r="AS54" s="1329"/>
      <c r="AT54" s="1329"/>
      <c r="AU54" s="1329"/>
      <c r="AV54" s="1329"/>
      <c r="AW54" s="1329"/>
      <c r="AX54" s="1329"/>
      <c r="AY54" s="1329"/>
      <c r="AZ54" s="1329"/>
      <c r="BA54" s="1329"/>
      <c r="BB54" s="1329"/>
      <c r="BC54" s="1326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</row>
    <row r="55" spans="2:158" s="3" customFormat="1" ht="18.75" customHeight="1">
      <c r="B55" s="1101"/>
      <c r="C55" s="1105"/>
      <c r="D55" s="111" t="s">
        <v>46</v>
      </c>
      <c r="E55" s="534">
        <v>9.8080174000000007</v>
      </c>
      <c r="F55" s="113">
        <v>10.281586799999999</v>
      </c>
      <c r="G55" s="113">
        <v>6.8218797999999996</v>
      </c>
      <c r="H55" s="113">
        <v>4.164476800000001</v>
      </c>
      <c r="I55" s="113">
        <v>3.9170216999999998</v>
      </c>
      <c r="J55" s="113">
        <v>9.0678682000000013</v>
      </c>
      <c r="K55" s="113">
        <v>10.400653999999999</v>
      </c>
      <c r="L55" s="113">
        <v>5.1609875000000001</v>
      </c>
      <c r="M55" s="113">
        <v>10.198217399999999</v>
      </c>
      <c r="N55" s="113">
        <v>10.653359399999999</v>
      </c>
      <c r="O55" s="113">
        <v>10.393853499999999</v>
      </c>
      <c r="P55" s="114">
        <v>11.670718200000001</v>
      </c>
      <c r="Q55" s="1258">
        <f t="shared" si="1"/>
        <v>102.53864069999999</v>
      </c>
      <c r="R55" s="1457"/>
      <c r="S55" s="1329"/>
      <c r="T55" s="1329"/>
      <c r="U55" s="1329"/>
      <c r="V55" s="1329"/>
      <c r="W55" s="1329"/>
      <c r="X55" s="1329"/>
      <c r="Y55" s="1329"/>
      <c r="Z55" s="1329"/>
      <c r="AA55" s="1329"/>
      <c r="AB55" s="1329"/>
      <c r="AC55" s="1329"/>
      <c r="AD55" s="1329"/>
      <c r="AE55" s="1329"/>
      <c r="AF55" s="1329"/>
      <c r="AG55" s="1329"/>
      <c r="AH55" s="1329"/>
      <c r="AI55" s="1329"/>
      <c r="AJ55" s="1329"/>
      <c r="AK55" s="1329"/>
      <c r="AL55" s="1329"/>
      <c r="AM55" s="1329"/>
      <c r="AN55" s="1329"/>
      <c r="AO55" s="1329"/>
      <c r="AP55" s="1329"/>
      <c r="AQ55" s="1329"/>
      <c r="AR55" s="1329"/>
      <c r="AS55" s="1329"/>
      <c r="AT55" s="1329"/>
      <c r="AU55" s="1329"/>
      <c r="AV55" s="1329"/>
      <c r="AW55" s="1329"/>
      <c r="AX55" s="1329"/>
      <c r="AY55" s="1329"/>
      <c r="AZ55" s="1329"/>
      <c r="BA55" s="1329"/>
      <c r="BB55" s="1329"/>
      <c r="BC55" s="1326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</row>
    <row r="56" spans="2:158" s="3" customFormat="1" ht="18.75" customHeight="1">
      <c r="B56" s="1101"/>
      <c r="C56" s="1105"/>
      <c r="D56" s="111" t="s">
        <v>47</v>
      </c>
      <c r="E56" s="534">
        <v>158.91253609999987</v>
      </c>
      <c r="F56" s="113">
        <v>159.31117279999995</v>
      </c>
      <c r="G56" s="113">
        <v>115.50756560000005</v>
      </c>
      <c r="H56" s="113">
        <v>57.780194400000006</v>
      </c>
      <c r="I56" s="113">
        <v>74.548776000000018</v>
      </c>
      <c r="J56" s="113">
        <v>124.25152249999996</v>
      </c>
      <c r="K56" s="113">
        <v>150.92536230000002</v>
      </c>
      <c r="L56" s="113">
        <v>145.20331499999989</v>
      </c>
      <c r="M56" s="113">
        <v>143.02154250000004</v>
      </c>
      <c r="N56" s="113">
        <v>149.90124560000001</v>
      </c>
      <c r="O56" s="113">
        <v>159.67067230000001</v>
      </c>
      <c r="P56" s="114">
        <v>157.54224599999998</v>
      </c>
      <c r="Q56" s="1258">
        <f t="shared" si="1"/>
        <v>1596.5761510999996</v>
      </c>
      <c r="R56" s="1457"/>
      <c r="S56" s="1329"/>
      <c r="T56" s="1329"/>
      <c r="U56" s="1329"/>
      <c r="V56" s="1329"/>
      <c r="W56" s="1329"/>
      <c r="X56" s="1329"/>
      <c r="Y56" s="1329"/>
      <c r="Z56" s="1329"/>
      <c r="AA56" s="1329"/>
      <c r="AB56" s="1329"/>
      <c r="AC56" s="1329"/>
      <c r="AD56" s="1329"/>
      <c r="AE56" s="1329"/>
      <c r="AF56" s="1329"/>
      <c r="AG56" s="1329"/>
      <c r="AH56" s="1329"/>
      <c r="AI56" s="1329"/>
      <c r="AJ56" s="1329"/>
      <c r="AK56" s="1329"/>
      <c r="AL56" s="1329"/>
      <c r="AM56" s="1329"/>
      <c r="AN56" s="1329"/>
      <c r="AO56" s="1329"/>
      <c r="AP56" s="1329"/>
      <c r="AQ56" s="1329"/>
      <c r="AR56" s="1329"/>
      <c r="AS56" s="1329"/>
      <c r="AT56" s="1329"/>
      <c r="AU56" s="1329"/>
      <c r="AV56" s="1329"/>
      <c r="AW56" s="1329"/>
      <c r="AX56" s="1329"/>
      <c r="AY56" s="1329"/>
      <c r="AZ56" s="1329"/>
      <c r="BA56" s="1329"/>
      <c r="BB56" s="1329"/>
      <c r="BC56" s="1326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</row>
    <row r="57" spans="2:158" s="3" customFormat="1" ht="18.75" customHeight="1">
      <c r="B57" s="1101"/>
      <c r="C57" s="1032"/>
      <c r="D57" s="102" t="s">
        <v>49</v>
      </c>
      <c r="E57" s="531">
        <v>382.37513340000027</v>
      </c>
      <c r="F57" s="104">
        <v>370.30974820000012</v>
      </c>
      <c r="G57" s="104">
        <v>327.67357129999999</v>
      </c>
      <c r="H57" s="104">
        <v>201.65105719999997</v>
      </c>
      <c r="I57" s="104">
        <v>282.44677129999985</v>
      </c>
      <c r="J57" s="104">
        <v>361.60872240000049</v>
      </c>
      <c r="K57" s="104">
        <v>408.72914230000021</v>
      </c>
      <c r="L57" s="104">
        <v>390.16207529999986</v>
      </c>
      <c r="M57" s="104">
        <v>375.41783790000017</v>
      </c>
      <c r="N57" s="104">
        <v>403.88233779999996</v>
      </c>
      <c r="O57" s="104">
        <v>411.0802688000004</v>
      </c>
      <c r="P57" s="105">
        <v>419.61617469999982</v>
      </c>
      <c r="Q57" s="413">
        <f t="shared" si="1"/>
        <v>4334.9528406000009</v>
      </c>
      <c r="R57" s="1457"/>
      <c r="S57" s="1329"/>
      <c r="T57" s="1329"/>
      <c r="U57" s="1329"/>
      <c r="V57" s="1329"/>
      <c r="W57" s="1329"/>
      <c r="X57" s="1329"/>
      <c r="Y57" s="1329"/>
      <c r="Z57" s="1329"/>
      <c r="AA57" s="1329"/>
      <c r="AB57" s="1329"/>
      <c r="AC57" s="1329"/>
      <c r="AD57" s="1329"/>
      <c r="AE57" s="1329"/>
      <c r="AF57" s="1329"/>
      <c r="AG57" s="1329"/>
      <c r="AH57" s="1329"/>
      <c r="AI57" s="1329"/>
      <c r="AJ57" s="1329"/>
      <c r="AK57" s="1329"/>
      <c r="AL57" s="1329"/>
      <c r="AM57" s="1329"/>
      <c r="AN57" s="1329"/>
      <c r="AO57" s="1329"/>
      <c r="AP57" s="1329"/>
      <c r="AQ57" s="1329"/>
      <c r="AR57" s="1329"/>
      <c r="AS57" s="1329"/>
      <c r="AT57" s="1329"/>
      <c r="AU57" s="1329"/>
      <c r="AV57" s="1329"/>
      <c r="AW57" s="1329"/>
      <c r="AX57" s="1329"/>
      <c r="AY57" s="1329"/>
      <c r="AZ57" s="1329"/>
      <c r="BA57" s="1329"/>
      <c r="BB57" s="1329"/>
      <c r="BC57" s="1326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</row>
    <row r="58" spans="2:158" s="3" customFormat="1" ht="18.75" customHeight="1">
      <c r="B58" s="1103">
        <v>14</v>
      </c>
      <c r="C58" s="1033" t="s">
        <v>241</v>
      </c>
      <c r="D58" s="110" t="s">
        <v>45</v>
      </c>
      <c r="E58" s="116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4"/>
      <c r="Q58" s="1258">
        <f t="shared" si="1"/>
        <v>0</v>
      </c>
      <c r="R58" s="1457"/>
      <c r="S58" s="1329"/>
      <c r="T58" s="1329"/>
      <c r="U58" s="1329"/>
      <c r="V58" s="1329"/>
      <c r="W58" s="1329"/>
      <c r="X58" s="1329"/>
      <c r="Y58" s="1329"/>
      <c r="Z58" s="1329"/>
      <c r="AA58" s="1329"/>
      <c r="AB58" s="1329"/>
      <c r="AC58" s="1329"/>
      <c r="AD58" s="1329"/>
      <c r="AE58" s="1329"/>
      <c r="AF58" s="1329"/>
      <c r="AG58" s="1329"/>
      <c r="AH58" s="1329"/>
      <c r="AI58" s="1329"/>
      <c r="AJ58" s="1329"/>
      <c r="AK58" s="1329"/>
      <c r="AL58" s="1329"/>
      <c r="AM58" s="1329"/>
      <c r="AN58" s="1329"/>
      <c r="AO58" s="1329"/>
      <c r="AP58" s="1329"/>
      <c r="AQ58" s="1329"/>
      <c r="AR58" s="1329"/>
      <c r="AS58" s="1329"/>
      <c r="AT58" s="1329"/>
      <c r="AU58" s="1329"/>
      <c r="AV58" s="1329"/>
      <c r="AW58" s="1329"/>
      <c r="AX58" s="1329"/>
      <c r="AY58" s="1329"/>
      <c r="AZ58" s="1329"/>
      <c r="BA58" s="1329"/>
      <c r="BB58" s="1329"/>
      <c r="BC58" s="1326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</row>
    <row r="59" spans="2:158" s="3" customFormat="1" ht="18.75" customHeight="1">
      <c r="B59" s="1101"/>
      <c r="C59" s="1106"/>
      <c r="D59" s="111" t="s">
        <v>46</v>
      </c>
      <c r="E59" s="539">
        <v>2.0900257999999998</v>
      </c>
      <c r="F59" s="117">
        <v>2.0330105999999999</v>
      </c>
      <c r="G59" s="117">
        <v>1.7974633</v>
      </c>
      <c r="H59" s="117">
        <v>1.5579103999999999</v>
      </c>
      <c r="I59" s="117">
        <v>1.8209059000000001</v>
      </c>
      <c r="J59" s="117">
        <v>1.8035650999999999</v>
      </c>
      <c r="K59" s="117">
        <v>2.0354722999999999</v>
      </c>
      <c r="L59" s="117">
        <v>2.0252914</v>
      </c>
      <c r="M59" s="117">
        <v>2.0085853</v>
      </c>
      <c r="N59" s="117">
        <v>2.1029787</v>
      </c>
      <c r="O59" s="117">
        <v>1.9569791000000001</v>
      </c>
      <c r="P59" s="540">
        <v>2.1652450000000001</v>
      </c>
      <c r="Q59" s="96">
        <f t="shared" si="1"/>
        <v>23.397432900000002</v>
      </c>
      <c r="R59" s="1457"/>
      <c r="S59" s="1329"/>
      <c r="T59" s="1329"/>
      <c r="U59" s="1329"/>
      <c r="V59" s="1329"/>
      <c r="W59" s="1329"/>
      <c r="X59" s="1329"/>
      <c r="Y59" s="1329"/>
      <c r="Z59" s="1329"/>
      <c r="AA59" s="1329"/>
      <c r="AB59" s="1329"/>
      <c r="AC59" s="1329"/>
      <c r="AD59" s="1329"/>
      <c r="AE59" s="1329"/>
      <c r="AF59" s="1329"/>
      <c r="AG59" s="1329"/>
      <c r="AH59" s="1329"/>
      <c r="AI59" s="1329"/>
      <c r="AJ59" s="1329"/>
      <c r="AK59" s="1329"/>
      <c r="AL59" s="1329"/>
      <c r="AM59" s="1329"/>
      <c r="AN59" s="1329"/>
      <c r="AO59" s="1329"/>
      <c r="AP59" s="1329"/>
      <c r="AQ59" s="1329"/>
      <c r="AR59" s="1329"/>
      <c r="AS59" s="1329"/>
      <c r="AT59" s="1329"/>
      <c r="AU59" s="1329"/>
      <c r="AV59" s="1329"/>
      <c r="AW59" s="1329"/>
      <c r="AX59" s="1329"/>
      <c r="AY59" s="1329"/>
      <c r="AZ59" s="1329"/>
      <c r="BA59" s="1329"/>
      <c r="BB59" s="1329"/>
      <c r="BC59" s="1326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</row>
    <row r="60" spans="2:158" s="3" customFormat="1" ht="18.75" customHeight="1">
      <c r="B60" s="1101"/>
      <c r="C60" s="1105"/>
      <c r="D60" s="111" t="s">
        <v>47</v>
      </c>
      <c r="E60" s="539">
        <v>4.8685939000000005</v>
      </c>
      <c r="F60" s="117">
        <v>4.4223632000000004</v>
      </c>
      <c r="G60" s="117">
        <v>3.9705170000000001</v>
      </c>
      <c r="H60" s="117">
        <v>3.2180282</v>
      </c>
      <c r="I60" s="117">
        <v>3.4864856999999998</v>
      </c>
      <c r="J60" s="117">
        <v>3.0805394000000001</v>
      </c>
      <c r="K60" s="117">
        <v>3.3745658000000001</v>
      </c>
      <c r="L60" s="117">
        <v>3.5792457999999998</v>
      </c>
      <c r="M60" s="117">
        <v>3.5308422000000004</v>
      </c>
      <c r="N60" s="117">
        <v>4.0757506000000001</v>
      </c>
      <c r="O60" s="117">
        <v>3.7746170000000001</v>
      </c>
      <c r="P60" s="540">
        <v>4.1027611000000004</v>
      </c>
      <c r="Q60" s="96">
        <f t="shared" si="1"/>
        <v>45.4843099</v>
      </c>
      <c r="R60" s="1457"/>
      <c r="S60" s="1329"/>
      <c r="T60" s="1329"/>
      <c r="U60" s="1329"/>
      <c r="V60" s="1329"/>
      <c r="W60" s="1329"/>
      <c r="X60" s="1329"/>
      <c r="Y60" s="1329"/>
      <c r="Z60" s="1329"/>
      <c r="AA60" s="1329"/>
      <c r="AB60" s="1329"/>
      <c r="AC60" s="1329"/>
      <c r="AD60" s="1329"/>
      <c r="AE60" s="1329"/>
      <c r="AF60" s="1329"/>
      <c r="AG60" s="1329"/>
      <c r="AH60" s="1329"/>
      <c r="AI60" s="1329"/>
      <c r="AJ60" s="1329"/>
      <c r="AK60" s="1329"/>
      <c r="AL60" s="1329"/>
      <c r="AM60" s="1329"/>
      <c r="AN60" s="1329"/>
      <c r="AO60" s="1329"/>
      <c r="AP60" s="1329"/>
      <c r="AQ60" s="1329"/>
      <c r="AR60" s="1329"/>
      <c r="AS60" s="1329"/>
      <c r="AT60" s="1329"/>
      <c r="AU60" s="1329"/>
      <c r="AV60" s="1329"/>
      <c r="AW60" s="1329"/>
      <c r="AX60" s="1329"/>
      <c r="AY60" s="1329"/>
      <c r="AZ60" s="1329"/>
      <c r="BA60" s="1329"/>
      <c r="BB60" s="1329"/>
      <c r="BC60" s="1326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</row>
    <row r="61" spans="2:158" s="3" customFormat="1" ht="18.75" customHeight="1">
      <c r="B61" s="1101"/>
      <c r="C61" s="1032"/>
      <c r="D61" s="102" t="s">
        <v>49</v>
      </c>
      <c r="E61" s="531">
        <v>6.9586196999999999</v>
      </c>
      <c r="F61" s="104">
        <v>6.4553738000000003</v>
      </c>
      <c r="G61" s="104">
        <v>5.7679803000000005</v>
      </c>
      <c r="H61" s="104">
        <v>4.7759385999999999</v>
      </c>
      <c r="I61" s="104">
        <v>5.3073915999999999</v>
      </c>
      <c r="J61" s="104">
        <v>4.8841045000000003</v>
      </c>
      <c r="K61" s="104">
        <v>5.4100380999999995</v>
      </c>
      <c r="L61" s="104">
        <v>5.6045372000000002</v>
      </c>
      <c r="M61" s="104">
        <v>5.5394275000000004</v>
      </c>
      <c r="N61" s="104">
        <v>6.1787293000000005</v>
      </c>
      <c r="O61" s="104">
        <v>5.7315961</v>
      </c>
      <c r="P61" s="105">
        <v>6.2680061000000009</v>
      </c>
      <c r="Q61" s="413">
        <f t="shared" si="1"/>
        <v>68.881742800000012</v>
      </c>
      <c r="R61" s="1457"/>
      <c r="S61" s="1329"/>
      <c r="T61" s="1329"/>
      <c r="U61" s="1329"/>
      <c r="V61" s="1329"/>
      <c r="W61" s="1329"/>
      <c r="X61" s="1329"/>
      <c r="Y61" s="1329"/>
      <c r="Z61" s="1329"/>
      <c r="AA61" s="1329"/>
      <c r="AB61" s="1329"/>
      <c r="AC61" s="1329"/>
      <c r="AD61" s="1329"/>
      <c r="AE61" s="1329"/>
      <c r="AF61" s="1329"/>
      <c r="AG61" s="1329"/>
      <c r="AH61" s="1329"/>
      <c r="AI61" s="1329"/>
      <c r="AJ61" s="1329"/>
      <c r="AK61" s="1329"/>
      <c r="AL61" s="1329"/>
      <c r="AM61" s="1329"/>
      <c r="AN61" s="1329"/>
      <c r="AO61" s="1329"/>
      <c r="AP61" s="1329"/>
      <c r="AQ61" s="1329"/>
      <c r="AR61" s="1329"/>
      <c r="AS61" s="1329"/>
      <c r="AT61" s="1329"/>
      <c r="AU61" s="1329"/>
      <c r="AV61" s="1329"/>
      <c r="AW61" s="1329"/>
      <c r="AX61" s="1329"/>
      <c r="AY61" s="1329"/>
      <c r="AZ61" s="1329"/>
      <c r="BA61" s="1329"/>
      <c r="BB61" s="1329"/>
      <c r="BC61" s="1326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</row>
    <row r="62" spans="2:158" s="3" customFormat="1" ht="18.75" customHeight="1">
      <c r="B62" s="1103">
        <v>15</v>
      </c>
      <c r="C62" s="1033" t="s">
        <v>349</v>
      </c>
      <c r="D62" s="110" t="s">
        <v>45</v>
      </c>
      <c r="E62" s="534">
        <v>229.01189559999997</v>
      </c>
      <c r="F62" s="537">
        <v>207.47324589999999</v>
      </c>
      <c r="G62" s="537">
        <v>196.10000670000002</v>
      </c>
      <c r="H62" s="537">
        <v>105.06591049999999</v>
      </c>
      <c r="I62" s="537">
        <v>106.41025089999999</v>
      </c>
      <c r="J62" s="537">
        <v>192.39334600000001</v>
      </c>
      <c r="K62" s="537">
        <v>208.65250799999995</v>
      </c>
      <c r="L62" s="537">
        <v>219.75526809999997</v>
      </c>
      <c r="M62" s="537">
        <v>201.52083440000001</v>
      </c>
      <c r="N62" s="537">
        <v>220.12415829999998</v>
      </c>
      <c r="O62" s="537">
        <v>218.32113660000002</v>
      </c>
      <c r="P62" s="538">
        <v>221.20870519999994</v>
      </c>
      <c r="Q62" s="1258">
        <f t="shared" si="1"/>
        <v>2326.0372662</v>
      </c>
      <c r="R62" s="1457"/>
      <c r="S62" s="1329"/>
      <c r="T62" s="1329"/>
      <c r="U62" s="1329"/>
      <c r="V62" s="1329"/>
      <c r="W62" s="1329"/>
      <c r="X62" s="1329"/>
      <c r="Y62" s="1329"/>
      <c r="Z62" s="1329"/>
      <c r="AA62" s="1329"/>
      <c r="AB62" s="1329"/>
      <c r="AC62" s="1329"/>
      <c r="AD62" s="1329"/>
      <c r="AE62" s="1329"/>
      <c r="AF62" s="1329"/>
      <c r="AG62" s="1329"/>
      <c r="AH62" s="1329"/>
      <c r="AI62" s="1329"/>
      <c r="AJ62" s="1329"/>
      <c r="AK62" s="1329"/>
      <c r="AL62" s="1329"/>
      <c r="AM62" s="1329"/>
      <c r="AN62" s="1329"/>
      <c r="AO62" s="1329"/>
      <c r="AP62" s="1329"/>
      <c r="AQ62" s="1329"/>
      <c r="AR62" s="1329"/>
      <c r="AS62" s="1329"/>
      <c r="AT62" s="1329"/>
      <c r="AU62" s="1329"/>
      <c r="AV62" s="1329"/>
      <c r="AW62" s="1329"/>
      <c r="AX62" s="1329"/>
      <c r="AY62" s="1329"/>
      <c r="AZ62" s="1329"/>
      <c r="BA62" s="1329"/>
      <c r="BB62" s="1329"/>
      <c r="BC62" s="1326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</row>
    <row r="63" spans="2:158" s="3" customFormat="1" ht="18.75" customHeight="1">
      <c r="B63" s="1101"/>
      <c r="C63" s="1105"/>
      <c r="D63" s="111" t="s">
        <v>46</v>
      </c>
      <c r="E63" s="534">
        <v>19.799800600000001</v>
      </c>
      <c r="F63" s="113">
        <v>21.526411999999997</v>
      </c>
      <c r="G63" s="113">
        <v>21.6982757</v>
      </c>
      <c r="H63" s="113">
        <v>15.610258199999999</v>
      </c>
      <c r="I63" s="113">
        <v>20.786272199999999</v>
      </c>
      <c r="J63" s="113">
        <v>21.325795299999999</v>
      </c>
      <c r="K63" s="113">
        <v>5.428745000000001</v>
      </c>
      <c r="L63" s="113">
        <v>6.0676985000000005</v>
      </c>
      <c r="M63" s="113">
        <v>5.1696434999999994</v>
      </c>
      <c r="N63" s="113">
        <v>7.1989129999999992</v>
      </c>
      <c r="O63" s="113">
        <v>5.7817957999999994</v>
      </c>
      <c r="P63" s="114">
        <v>5.5329388999999987</v>
      </c>
      <c r="Q63" s="1258">
        <f t="shared" si="1"/>
        <v>155.92654870000001</v>
      </c>
      <c r="R63" s="1457"/>
      <c r="S63" s="1329"/>
      <c r="T63" s="1329"/>
      <c r="U63" s="1329"/>
      <c r="V63" s="1329"/>
      <c r="W63" s="1329"/>
      <c r="X63" s="1329"/>
      <c r="Y63" s="1329"/>
      <c r="Z63" s="1329"/>
      <c r="AA63" s="1329"/>
      <c r="AB63" s="1329"/>
      <c r="AC63" s="1329"/>
      <c r="AD63" s="1329"/>
      <c r="AE63" s="1329"/>
      <c r="AF63" s="1329"/>
      <c r="AG63" s="1329"/>
      <c r="AH63" s="1329"/>
      <c r="AI63" s="1329"/>
      <c r="AJ63" s="1329"/>
      <c r="AK63" s="1329"/>
      <c r="AL63" s="1329"/>
      <c r="AM63" s="1329"/>
      <c r="AN63" s="1329"/>
      <c r="AO63" s="1329"/>
      <c r="AP63" s="1329"/>
      <c r="AQ63" s="1329"/>
      <c r="AR63" s="1329"/>
      <c r="AS63" s="1329"/>
      <c r="AT63" s="1329"/>
      <c r="AU63" s="1329"/>
      <c r="AV63" s="1329"/>
      <c r="AW63" s="1329"/>
      <c r="AX63" s="1329"/>
      <c r="AY63" s="1329"/>
      <c r="AZ63" s="1329"/>
      <c r="BA63" s="1329"/>
      <c r="BB63" s="1329"/>
      <c r="BC63" s="1326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</row>
    <row r="64" spans="2:158" s="3" customFormat="1" ht="18.75" customHeight="1">
      <c r="B64" s="1101"/>
      <c r="C64" s="1105"/>
      <c r="D64" s="111" t="s">
        <v>47</v>
      </c>
      <c r="E64" s="534">
        <v>88.27111830000004</v>
      </c>
      <c r="F64" s="113">
        <v>90.198451100000057</v>
      </c>
      <c r="G64" s="113">
        <v>83.610003000000049</v>
      </c>
      <c r="H64" s="113">
        <v>63.645893099999952</v>
      </c>
      <c r="I64" s="113">
        <v>67.103167999999997</v>
      </c>
      <c r="J64" s="113">
        <v>77.512182299999964</v>
      </c>
      <c r="K64" s="113">
        <v>64.140432999999987</v>
      </c>
      <c r="L64" s="113">
        <v>65.544358799999998</v>
      </c>
      <c r="M64" s="113">
        <v>65.121777899999969</v>
      </c>
      <c r="N64" s="113">
        <v>74.986788900000036</v>
      </c>
      <c r="O64" s="113">
        <v>76.745905899999983</v>
      </c>
      <c r="P64" s="114">
        <v>82.758006099999974</v>
      </c>
      <c r="Q64" s="1258">
        <f t="shared" si="1"/>
        <v>899.63808640000013</v>
      </c>
      <c r="R64" s="1457"/>
      <c r="S64" s="1329"/>
      <c r="T64" s="1329"/>
      <c r="U64" s="1329"/>
      <c r="V64" s="1329"/>
      <c r="W64" s="1329"/>
      <c r="X64" s="1329"/>
      <c r="Y64" s="1329"/>
      <c r="Z64" s="1329"/>
      <c r="AA64" s="1329"/>
      <c r="AB64" s="1329"/>
      <c r="AC64" s="1329"/>
      <c r="AD64" s="1329"/>
      <c r="AE64" s="1329"/>
      <c r="AF64" s="1329"/>
      <c r="AG64" s="1329"/>
      <c r="AH64" s="1329"/>
      <c r="AI64" s="1329"/>
      <c r="AJ64" s="1329"/>
      <c r="AK64" s="1329"/>
      <c r="AL64" s="1329"/>
      <c r="AM64" s="1329"/>
      <c r="AN64" s="1329"/>
      <c r="AO64" s="1329"/>
      <c r="AP64" s="1329"/>
      <c r="AQ64" s="1329"/>
      <c r="AR64" s="1329"/>
      <c r="AS64" s="1329"/>
      <c r="AT64" s="1329"/>
      <c r="AU64" s="1329"/>
      <c r="AV64" s="1329"/>
      <c r="AW64" s="1329"/>
      <c r="AX64" s="1329"/>
      <c r="AY64" s="1329"/>
      <c r="AZ64" s="1329"/>
      <c r="BA64" s="1329"/>
      <c r="BB64" s="1329"/>
      <c r="BC64" s="1326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</row>
    <row r="65" spans="2:158" s="3" customFormat="1" ht="18.75" customHeight="1">
      <c r="B65" s="1101"/>
      <c r="C65" s="1032"/>
      <c r="D65" s="102" t="s">
        <v>49</v>
      </c>
      <c r="E65" s="531">
        <v>337.08281449999993</v>
      </c>
      <c r="F65" s="104">
        <v>319.19810899999982</v>
      </c>
      <c r="G65" s="104">
        <v>301.40828540000001</v>
      </c>
      <c r="H65" s="104">
        <v>184.32206180000003</v>
      </c>
      <c r="I65" s="104">
        <v>194.29969110000002</v>
      </c>
      <c r="J65" s="104">
        <v>291.23132360000011</v>
      </c>
      <c r="K65" s="104">
        <v>278.22168599999998</v>
      </c>
      <c r="L65" s="104">
        <v>291.36732540000003</v>
      </c>
      <c r="M65" s="104">
        <v>271.81225580000017</v>
      </c>
      <c r="N65" s="104">
        <v>302.30986020000012</v>
      </c>
      <c r="O65" s="104">
        <v>300.84883830000001</v>
      </c>
      <c r="P65" s="105">
        <v>309.49965019999985</v>
      </c>
      <c r="Q65" s="413">
        <f t="shared" si="1"/>
        <v>3381.6019012999996</v>
      </c>
      <c r="R65" s="1457"/>
      <c r="S65" s="1329"/>
      <c r="T65" s="1329"/>
      <c r="U65" s="1329"/>
      <c r="V65" s="1329"/>
      <c r="W65" s="1329"/>
      <c r="X65" s="1329"/>
      <c r="Y65" s="1329"/>
      <c r="Z65" s="1329"/>
      <c r="AA65" s="1329"/>
      <c r="AB65" s="1329"/>
      <c r="AC65" s="1329"/>
      <c r="AD65" s="1329"/>
      <c r="AE65" s="1329"/>
      <c r="AF65" s="1329"/>
      <c r="AG65" s="1329"/>
      <c r="AH65" s="1329"/>
      <c r="AI65" s="1329"/>
      <c r="AJ65" s="1329"/>
      <c r="AK65" s="1329"/>
      <c r="AL65" s="1329"/>
      <c r="AM65" s="1329"/>
      <c r="AN65" s="1329"/>
      <c r="AO65" s="1329"/>
      <c r="AP65" s="1329"/>
      <c r="AQ65" s="1329"/>
      <c r="AR65" s="1329"/>
      <c r="AS65" s="1329"/>
      <c r="AT65" s="1329"/>
      <c r="AU65" s="1329"/>
      <c r="AV65" s="1329"/>
      <c r="AW65" s="1329"/>
      <c r="AX65" s="1329"/>
      <c r="AY65" s="1329"/>
      <c r="AZ65" s="1329"/>
      <c r="BA65" s="1329"/>
      <c r="BB65" s="1329"/>
      <c r="BC65" s="1326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</row>
    <row r="66" spans="2:158" s="3" customFormat="1" ht="18.75" customHeight="1">
      <c r="B66" s="1103">
        <v>16</v>
      </c>
      <c r="C66" s="1033" t="s">
        <v>242</v>
      </c>
      <c r="D66" s="111" t="s">
        <v>45</v>
      </c>
      <c r="E66" s="112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4"/>
      <c r="Q66" s="1258">
        <f t="shared" si="1"/>
        <v>0</v>
      </c>
      <c r="R66" s="1457"/>
      <c r="S66" s="1329"/>
      <c r="T66" s="1329"/>
      <c r="U66" s="1329"/>
      <c r="V66" s="1329"/>
      <c r="W66" s="1329"/>
      <c r="X66" s="1329"/>
      <c r="Y66" s="1329"/>
      <c r="Z66" s="1329"/>
      <c r="AA66" s="1329"/>
      <c r="AB66" s="1329"/>
      <c r="AC66" s="1329"/>
      <c r="AD66" s="1329"/>
      <c r="AE66" s="1329"/>
      <c r="AF66" s="1329"/>
      <c r="AG66" s="1329"/>
      <c r="AH66" s="1329"/>
      <c r="AI66" s="1329"/>
      <c r="AJ66" s="1329"/>
      <c r="AK66" s="1329"/>
      <c r="AL66" s="1329"/>
      <c r="AM66" s="1329"/>
      <c r="AN66" s="1329"/>
      <c r="AO66" s="1329"/>
      <c r="AP66" s="1329"/>
      <c r="AQ66" s="1329"/>
      <c r="AR66" s="1329"/>
      <c r="AS66" s="1329"/>
      <c r="AT66" s="1329"/>
      <c r="AU66" s="1329"/>
      <c r="AV66" s="1329"/>
      <c r="AW66" s="1329"/>
      <c r="AX66" s="1329"/>
      <c r="AY66" s="1329"/>
      <c r="AZ66" s="1329"/>
      <c r="BA66" s="1329"/>
      <c r="BB66" s="1329"/>
      <c r="BC66" s="1326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</row>
    <row r="67" spans="2:158" s="3" customFormat="1" ht="18.75" customHeight="1">
      <c r="B67" s="1101"/>
      <c r="C67" s="1106"/>
      <c r="D67" s="111" t="s">
        <v>46</v>
      </c>
      <c r="E67" s="112"/>
      <c r="F67" s="113"/>
      <c r="G67" s="113"/>
      <c r="H67" s="113"/>
      <c r="I67" s="113"/>
      <c r="J67" s="113"/>
      <c r="K67" s="113"/>
      <c r="L67" s="113"/>
      <c r="M67" s="113"/>
      <c r="N67" s="113">
        <v>1.9743367000000001</v>
      </c>
      <c r="O67" s="113">
        <v>1.4075669</v>
      </c>
      <c r="P67" s="114">
        <v>1.3646761000000001</v>
      </c>
      <c r="Q67" s="1258">
        <f t="shared" si="1"/>
        <v>4.7465796999999998</v>
      </c>
      <c r="R67" s="1457"/>
      <c r="S67" s="1329"/>
      <c r="T67" s="1329"/>
      <c r="U67" s="1329"/>
      <c r="V67" s="1329"/>
      <c r="W67" s="1329"/>
      <c r="X67" s="1329"/>
      <c r="Y67" s="1329"/>
      <c r="Z67" s="1329"/>
      <c r="AA67" s="1329"/>
      <c r="AB67" s="1329"/>
      <c r="AC67" s="1329"/>
      <c r="AD67" s="1329"/>
      <c r="AE67" s="1329"/>
      <c r="AF67" s="1329"/>
      <c r="AG67" s="1329"/>
      <c r="AH67" s="1329"/>
      <c r="AI67" s="1329"/>
      <c r="AJ67" s="1329"/>
      <c r="AK67" s="1329"/>
      <c r="AL67" s="1329"/>
      <c r="AM67" s="1329"/>
      <c r="AN67" s="1329"/>
      <c r="AO67" s="1329"/>
      <c r="AP67" s="1329"/>
      <c r="AQ67" s="1329"/>
      <c r="AR67" s="1329"/>
      <c r="AS67" s="1329"/>
      <c r="AT67" s="1329"/>
      <c r="AU67" s="1329"/>
      <c r="AV67" s="1329"/>
      <c r="AW67" s="1329"/>
      <c r="AX67" s="1329"/>
      <c r="AY67" s="1329"/>
      <c r="AZ67" s="1329"/>
      <c r="BA67" s="1329"/>
      <c r="BB67" s="1329"/>
      <c r="BC67" s="1326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</row>
    <row r="68" spans="2:158" s="3" customFormat="1" ht="18.75" customHeight="1">
      <c r="B68" s="1101"/>
      <c r="C68" s="1105"/>
      <c r="D68" s="111" t="s">
        <v>47</v>
      </c>
      <c r="E68" s="539">
        <v>6.6439842999999996</v>
      </c>
      <c r="F68" s="117">
        <v>6.511144100000001</v>
      </c>
      <c r="G68" s="117">
        <v>4.0467073000000005</v>
      </c>
      <c r="H68" s="117">
        <v>2.9089743000000006</v>
      </c>
      <c r="I68" s="117">
        <v>4.3464539000000002</v>
      </c>
      <c r="J68" s="117">
        <v>5.008399100000001</v>
      </c>
      <c r="K68" s="117">
        <v>6.6966240000000008</v>
      </c>
      <c r="L68" s="117">
        <v>8.3787260000000003</v>
      </c>
      <c r="M68" s="117">
        <v>9.0573089000000007</v>
      </c>
      <c r="N68" s="117">
        <v>7.5357817999999988</v>
      </c>
      <c r="O68" s="117">
        <v>7.8166966999999987</v>
      </c>
      <c r="P68" s="540">
        <v>7.5469772000000006</v>
      </c>
      <c r="Q68" s="96">
        <f t="shared" si="1"/>
        <v>76.497777600000006</v>
      </c>
      <c r="R68" s="1457"/>
      <c r="S68" s="1329"/>
      <c r="T68" s="1329"/>
      <c r="U68" s="1329"/>
      <c r="V68" s="1329"/>
      <c r="W68" s="1329"/>
      <c r="X68" s="1329"/>
      <c r="Y68" s="1329"/>
      <c r="Z68" s="1329"/>
      <c r="AA68" s="1329"/>
      <c r="AB68" s="1329"/>
      <c r="AC68" s="1329"/>
      <c r="AD68" s="1329"/>
      <c r="AE68" s="1329"/>
      <c r="AF68" s="1329"/>
      <c r="AG68" s="1329"/>
      <c r="AH68" s="1329"/>
      <c r="AI68" s="1329"/>
      <c r="AJ68" s="1329"/>
      <c r="AK68" s="1329"/>
      <c r="AL68" s="1329"/>
      <c r="AM68" s="1329"/>
      <c r="AN68" s="1329"/>
      <c r="AO68" s="1329"/>
      <c r="AP68" s="1329"/>
      <c r="AQ68" s="1329"/>
      <c r="AR68" s="1329"/>
      <c r="AS68" s="1329"/>
      <c r="AT68" s="1329"/>
      <c r="AU68" s="1329"/>
      <c r="AV68" s="1329"/>
      <c r="AW68" s="1329"/>
      <c r="AX68" s="1329"/>
      <c r="AY68" s="1329"/>
      <c r="AZ68" s="1329"/>
      <c r="BA68" s="1329"/>
      <c r="BB68" s="1329"/>
      <c r="BC68" s="1326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</row>
    <row r="69" spans="2:158" s="3" customFormat="1" ht="18.75" customHeight="1">
      <c r="B69" s="1101"/>
      <c r="C69" s="1032"/>
      <c r="D69" s="102" t="s">
        <v>49</v>
      </c>
      <c r="E69" s="531">
        <v>6.6439842999999996</v>
      </c>
      <c r="F69" s="104">
        <v>6.511144100000001</v>
      </c>
      <c r="G69" s="104">
        <v>4.0467073000000005</v>
      </c>
      <c r="H69" s="104">
        <v>2.9089743000000006</v>
      </c>
      <c r="I69" s="104">
        <v>4.3464539000000002</v>
      </c>
      <c r="J69" s="104">
        <v>5.008399100000001</v>
      </c>
      <c r="K69" s="104">
        <v>6.6966240000000008</v>
      </c>
      <c r="L69" s="104">
        <v>8.3787260000000003</v>
      </c>
      <c r="M69" s="104">
        <v>9.0573089000000007</v>
      </c>
      <c r="N69" s="104">
        <v>9.5101185000000008</v>
      </c>
      <c r="O69" s="104">
        <v>9.2242636000000005</v>
      </c>
      <c r="P69" s="105">
        <v>8.9116533000000011</v>
      </c>
      <c r="Q69" s="413">
        <f t="shared" si="1"/>
        <v>81.244357300000004</v>
      </c>
      <c r="R69" s="1457"/>
      <c r="S69" s="1329"/>
      <c r="T69" s="1329"/>
      <c r="U69" s="1329"/>
      <c r="V69" s="1329"/>
      <c r="W69" s="1329"/>
      <c r="X69" s="1329"/>
      <c r="Y69" s="1329"/>
      <c r="Z69" s="1329"/>
      <c r="AA69" s="1329"/>
      <c r="AB69" s="1329"/>
      <c r="AC69" s="1329"/>
      <c r="AD69" s="1329"/>
      <c r="AE69" s="1329"/>
      <c r="AF69" s="1329"/>
      <c r="AG69" s="1329"/>
      <c r="AH69" s="1329"/>
      <c r="AI69" s="1329"/>
      <c r="AJ69" s="1329"/>
      <c r="AK69" s="1329"/>
      <c r="AL69" s="1329"/>
      <c r="AM69" s="1329"/>
      <c r="AN69" s="1329"/>
      <c r="AO69" s="1329"/>
      <c r="AP69" s="1329"/>
      <c r="AQ69" s="1329"/>
      <c r="AR69" s="1329"/>
      <c r="AS69" s="1329"/>
      <c r="AT69" s="1329"/>
      <c r="AU69" s="1329"/>
      <c r="AV69" s="1329"/>
      <c r="AW69" s="1329"/>
      <c r="AX69" s="1329"/>
      <c r="AY69" s="1329"/>
      <c r="AZ69" s="1329"/>
      <c r="BA69" s="1329"/>
      <c r="BB69" s="1329"/>
      <c r="BC69" s="1326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</row>
    <row r="70" spans="2:158" s="3" customFormat="1" ht="18.75" customHeight="1">
      <c r="B70" s="1103">
        <v>17</v>
      </c>
      <c r="C70" s="1033" t="s">
        <v>53</v>
      </c>
      <c r="D70" s="110" t="s">
        <v>45</v>
      </c>
      <c r="E70" s="534">
        <v>2.0756290000000002</v>
      </c>
      <c r="F70" s="537">
        <v>2.052047</v>
      </c>
      <c r="G70" s="537">
        <v>2.2821419999999999</v>
      </c>
      <c r="H70" s="537">
        <v>2.0997849999999998</v>
      </c>
      <c r="I70" s="537">
        <v>2.31663</v>
      </c>
      <c r="J70" s="537">
        <v>2.3205149999999999</v>
      </c>
      <c r="K70" s="537">
        <v>2.2678950000000002</v>
      </c>
      <c r="L70" s="537">
        <v>2.2719649999999998</v>
      </c>
      <c r="M70" s="537">
        <v>2.1905869999999998</v>
      </c>
      <c r="N70" s="537">
        <v>2.1619640000000002</v>
      </c>
      <c r="O70" s="537">
        <v>2.1855929999999999</v>
      </c>
      <c r="P70" s="538">
        <v>2.2701289999999998</v>
      </c>
      <c r="Q70" s="1258">
        <f t="shared" si="1"/>
        <v>26.494881000000003</v>
      </c>
      <c r="R70" s="1457"/>
      <c r="S70" s="1329"/>
      <c r="T70" s="1329"/>
      <c r="U70" s="1329"/>
      <c r="V70" s="1329"/>
      <c r="W70" s="1329"/>
      <c r="X70" s="1329"/>
      <c r="Y70" s="1329"/>
      <c r="Z70" s="1329"/>
      <c r="AA70" s="1329"/>
      <c r="AB70" s="1329"/>
      <c r="AC70" s="1329"/>
      <c r="AD70" s="1329"/>
      <c r="AE70" s="1329"/>
      <c r="AF70" s="1329"/>
      <c r="AG70" s="1329"/>
      <c r="AH70" s="1329"/>
      <c r="AI70" s="1329"/>
      <c r="AJ70" s="1329"/>
      <c r="AK70" s="1329"/>
      <c r="AL70" s="1329"/>
      <c r="AM70" s="1329"/>
      <c r="AN70" s="1329"/>
      <c r="AO70" s="1329"/>
      <c r="AP70" s="1329"/>
      <c r="AQ70" s="1329"/>
      <c r="AR70" s="1329"/>
      <c r="AS70" s="1329"/>
      <c r="AT70" s="1329"/>
      <c r="AU70" s="1329"/>
      <c r="AV70" s="1329"/>
      <c r="AW70" s="1329"/>
      <c r="AX70" s="1329"/>
      <c r="AY70" s="1329"/>
      <c r="AZ70" s="1329"/>
      <c r="BA70" s="1329"/>
      <c r="BB70" s="1329"/>
      <c r="BC70" s="1326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</row>
    <row r="71" spans="2:158" s="3" customFormat="1" ht="18.75" customHeight="1">
      <c r="B71" s="1101"/>
      <c r="C71" s="1033"/>
      <c r="D71" s="111" t="s">
        <v>46</v>
      </c>
      <c r="E71" s="541">
        <v>4.496397</v>
      </c>
      <c r="F71" s="122">
        <v>4.4008729999999998</v>
      </c>
      <c r="G71" s="122">
        <v>4.2848369999999996</v>
      </c>
      <c r="H71" s="122">
        <v>2.0284239999999998</v>
      </c>
      <c r="I71" s="122">
        <v>4.378762</v>
      </c>
      <c r="J71" s="122">
        <v>3.9251830000000001</v>
      </c>
      <c r="K71" s="122">
        <v>2.4862649999999999</v>
      </c>
      <c r="L71" s="122">
        <v>4.4546530000000004</v>
      </c>
      <c r="M71" s="122">
        <v>4.3195550000000003</v>
      </c>
      <c r="N71" s="122">
        <v>4.318117</v>
      </c>
      <c r="O71" s="122">
        <v>4.1258270000000001</v>
      </c>
      <c r="P71" s="123">
        <v>4.1827290000000001</v>
      </c>
      <c r="Q71" s="1258">
        <f t="shared" si="1"/>
        <v>47.401622000000003</v>
      </c>
      <c r="R71" s="1457"/>
      <c r="S71" s="1329"/>
      <c r="T71" s="1329"/>
      <c r="U71" s="1329"/>
      <c r="V71" s="1329"/>
      <c r="W71" s="1329"/>
      <c r="X71" s="1329"/>
      <c r="Y71" s="1329"/>
      <c r="Z71" s="1329"/>
      <c r="AA71" s="1329"/>
      <c r="AB71" s="1329"/>
      <c r="AC71" s="1329"/>
      <c r="AD71" s="1329"/>
      <c r="AE71" s="1329"/>
      <c r="AF71" s="1329"/>
      <c r="AG71" s="1329"/>
      <c r="AH71" s="1329"/>
      <c r="AI71" s="1329"/>
      <c r="AJ71" s="1329"/>
      <c r="AK71" s="1329"/>
      <c r="AL71" s="1329"/>
      <c r="AM71" s="1329"/>
      <c r="AN71" s="1329"/>
      <c r="AO71" s="1329"/>
      <c r="AP71" s="1329"/>
      <c r="AQ71" s="1329"/>
      <c r="AR71" s="1329"/>
      <c r="AS71" s="1329"/>
      <c r="AT71" s="1329"/>
      <c r="AU71" s="1329"/>
      <c r="AV71" s="1329"/>
      <c r="AW71" s="1329"/>
      <c r="AX71" s="1329"/>
      <c r="AY71" s="1329"/>
      <c r="AZ71" s="1329"/>
      <c r="BA71" s="1329"/>
      <c r="BB71" s="1329"/>
      <c r="BC71" s="1326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</row>
    <row r="72" spans="2:158" s="3" customFormat="1" ht="18.75" customHeight="1">
      <c r="B72" s="1101"/>
      <c r="C72" s="1105"/>
      <c r="D72" s="111" t="s">
        <v>47</v>
      </c>
      <c r="E72" s="542">
        <v>3.3463220000000002</v>
      </c>
      <c r="F72" s="125">
        <v>3.2438020000000001</v>
      </c>
      <c r="G72" s="125">
        <v>3.0112339999999995</v>
      </c>
      <c r="H72" s="125">
        <v>2.0261209999999998</v>
      </c>
      <c r="I72" s="125">
        <v>2.4054609999999998</v>
      </c>
      <c r="J72" s="125">
        <v>2.6652420000000001</v>
      </c>
      <c r="K72" s="125">
        <v>2.774419</v>
      </c>
      <c r="L72" s="125">
        <v>2.7454960000000002</v>
      </c>
      <c r="M72" s="125">
        <v>2.9942840000000004</v>
      </c>
      <c r="N72" s="125">
        <v>3.0473340000000002</v>
      </c>
      <c r="O72" s="125">
        <v>3.0714739999999998</v>
      </c>
      <c r="P72" s="126">
        <v>3.2712279999999998</v>
      </c>
      <c r="Q72" s="1258">
        <f t="shared" si="1"/>
        <v>34.602416999999996</v>
      </c>
      <c r="R72" s="1457"/>
      <c r="S72" s="1329"/>
      <c r="T72" s="1329"/>
      <c r="U72" s="1329"/>
      <c r="V72" s="1329"/>
      <c r="W72" s="1329"/>
      <c r="X72" s="1329"/>
      <c r="Y72" s="1329"/>
      <c r="Z72" s="1329"/>
      <c r="AA72" s="1329"/>
      <c r="AB72" s="1329"/>
      <c r="AC72" s="1329"/>
      <c r="AD72" s="1329"/>
      <c r="AE72" s="1329"/>
      <c r="AF72" s="1329"/>
      <c r="AG72" s="1329"/>
      <c r="AH72" s="1329"/>
      <c r="AI72" s="1329"/>
      <c r="AJ72" s="1329"/>
      <c r="AK72" s="1329"/>
      <c r="AL72" s="1329"/>
      <c r="AM72" s="1329"/>
      <c r="AN72" s="1329"/>
      <c r="AO72" s="1329"/>
      <c r="AP72" s="1329"/>
      <c r="AQ72" s="1329"/>
      <c r="AR72" s="1329"/>
      <c r="AS72" s="1329"/>
      <c r="AT72" s="1329"/>
      <c r="AU72" s="1329"/>
      <c r="AV72" s="1329"/>
      <c r="AW72" s="1329"/>
      <c r="AX72" s="1329"/>
      <c r="AY72" s="1329"/>
      <c r="AZ72" s="1329"/>
      <c r="BA72" s="1329"/>
      <c r="BB72" s="1329"/>
      <c r="BC72" s="1326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</row>
    <row r="73" spans="2:158" s="3" customFormat="1" ht="18.75" customHeight="1">
      <c r="B73" s="1101"/>
      <c r="C73" s="1032"/>
      <c r="D73" s="102" t="s">
        <v>49</v>
      </c>
      <c r="E73" s="531">
        <v>9.9183479999999999</v>
      </c>
      <c r="F73" s="104">
        <v>9.6967219999999994</v>
      </c>
      <c r="G73" s="104">
        <v>9.5782129999999999</v>
      </c>
      <c r="H73" s="104">
        <v>6.154329999999999</v>
      </c>
      <c r="I73" s="104">
        <v>9.1008530000000007</v>
      </c>
      <c r="J73" s="104">
        <v>8.9109400000000001</v>
      </c>
      <c r="K73" s="104">
        <v>7.5285789999999997</v>
      </c>
      <c r="L73" s="104">
        <v>9.4721140000000013</v>
      </c>
      <c r="M73" s="104">
        <v>9.5044260000000005</v>
      </c>
      <c r="N73" s="104">
        <v>9.5274149999999995</v>
      </c>
      <c r="O73" s="104">
        <v>9.3828940000000003</v>
      </c>
      <c r="P73" s="105">
        <v>9.7240859999999998</v>
      </c>
      <c r="Q73" s="413">
        <f t="shared" si="1"/>
        <v>108.49892</v>
      </c>
      <c r="R73" s="1457"/>
      <c r="S73" s="1329"/>
      <c r="T73" s="1329"/>
      <c r="U73" s="1329"/>
      <c r="V73" s="1329"/>
      <c r="W73" s="1329"/>
      <c r="X73" s="1329"/>
      <c r="Y73" s="1329"/>
      <c r="Z73" s="1329"/>
      <c r="AA73" s="1329"/>
      <c r="AB73" s="1329"/>
      <c r="AC73" s="1329"/>
      <c r="AD73" s="1329"/>
      <c r="AE73" s="1329"/>
      <c r="AF73" s="1329"/>
      <c r="AG73" s="1329"/>
      <c r="AH73" s="1329"/>
      <c r="AI73" s="1329"/>
      <c r="AJ73" s="1329"/>
      <c r="AK73" s="1329"/>
      <c r="AL73" s="1329"/>
      <c r="AM73" s="1329"/>
      <c r="AN73" s="1329"/>
      <c r="AO73" s="1329"/>
      <c r="AP73" s="1329"/>
      <c r="AQ73" s="1329"/>
      <c r="AR73" s="1329"/>
      <c r="AS73" s="1329"/>
      <c r="AT73" s="1329"/>
      <c r="AU73" s="1329"/>
      <c r="AV73" s="1329"/>
      <c r="AW73" s="1329"/>
      <c r="AX73" s="1329"/>
      <c r="AY73" s="1329"/>
      <c r="AZ73" s="1329"/>
      <c r="BA73" s="1329"/>
      <c r="BB73" s="1329"/>
      <c r="BC73" s="1326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</row>
    <row r="74" spans="2:158" s="3" customFormat="1" ht="18.75" customHeight="1">
      <c r="B74" s="1103">
        <v>18</v>
      </c>
      <c r="C74" s="1033" t="s">
        <v>307</v>
      </c>
      <c r="D74" s="110" t="s">
        <v>45</v>
      </c>
      <c r="E74" s="543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9"/>
      <c r="Q74" s="1258">
        <f t="shared" ref="Q74:Q109" si="2">SUM(E74:P74)</f>
        <v>0</v>
      </c>
      <c r="R74" s="1457"/>
      <c r="S74" s="1329"/>
      <c r="T74" s="1329"/>
      <c r="U74" s="1329"/>
      <c r="V74" s="1329"/>
      <c r="W74" s="1329"/>
      <c r="X74" s="1329"/>
      <c r="Y74" s="1329"/>
      <c r="Z74" s="1329"/>
      <c r="AA74" s="1329"/>
      <c r="AB74" s="1329"/>
      <c r="AC74" s="1329"/>
      <c r="AD74" s="1329"/>
      <c r="AE74" s="1329"/>
      <c r="AF74" s="1329"/>
      <c r="AG74" s="1329"/>
      <c r="AH74" s="1329"/>
      <c r="AI74" s="1329"/>
      <c r="AJ74" s="1329"/>
      <c r="AK74" s="1329"/>
      <c r="AL74" s="1329"/>
      <c r="AM74" s="1329"/>
      <c r="AN74" s="1329"/>
      <c r="AO74" s="1329"/>
      <c r="AP74" s="1329"/>
      <c r="AQ74" s="1329"/>
      <c r="AR74" s="1329"/>
      <c r="AS74" s="1329"/>
      <c r="AT74" s="1329"/>
      <c r="AU74" s="1329"/>
      <c r="AV74" s="1329"/>
      <c r="AW74" s="1329"/>
      <c r="AX74" s="1329"/>
      <c r="AY74" s="1329"/>
      <c r="AZ74" s="1329"/>
      <c r="BA74" s="1329"/>
      <c r="BB74" s="1329"/>
      <c r="BC74" s="1326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</row>
    <row r="75" spans="2:158" s="3" customFormat="1" ht="18.75" customHeight="1">
      <c r="B75" s="1101"/>
      <c r="C75" s="1033"/>
      <c r="D75" s="111" t="s">
        <v>46</v>
      </c>
      <c r="E75" s="534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4"/>
      <c r="Q75" s="1258">
        <f t="shared" si="2"/>
        <v>0</v>
      </c>
      <c r="R75" s="1457"/>
      <c r="S75" s="1329"/>
      <c r="T75" s="1329"/>
      <c r="U75" s="1329"/>
      <c r="V75" s="1329"/>
      <c r="W75" s="1329"/>
      <c r="X75" s="1329"/>
      <c r="Y75" s="1329"/>
      <c r="Z75" s="1329"/>
      <c r="AA75" s="1329"/>
      <c r="AB75" s="1329"/>
      <c r="AC75" s="1329"/>
      <c r="AD75" s="1329"/>
      <c r="AE75" s="1329"/>
      <c r="AF75" s="1329"/>
      <c r="AG75" s="1329"/>
      <c r="AH75" s="1329"/>
      <c r="AI75" s="1329"/>
      <c r="AJ75" s="1329"/>
      <c r="AK75" s="1329"/>
      <c r="AL75" s="1329"/>
      <c r="AM75" s="1329"/>
      <c r="AN75" s="1329"/>
      <c r="AO75" s="1329"/>
      <c r="AP75" s="1329"/>
      <c r="AQ75" s="1329"/>
      <c r="AR75" s="1329"/>
      <c r="AS75" s="1329"/>
      <c r="AT75" s="1329"/>
      <c r="AU75" s="1329"/>
      <c r="AV75" s="1329"/>
      <c r="AW75" s="1329"/>
      <c r="AX75" s="1329"/>
      <c r="AY75" s="1329"/>
      <c r="AZ75" s="1329"/>
      <c r="BA75" s="1329"/>
      <c r="BB75" s="1329"/>
      <c r="BC75" s="1326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</row>
    <row r="76" spans="2:158" s="3" customFormat="1" ht="18.75" customHeight="1">
      <c r="B76" s="1101"/>
      <c r="C76" s="1106"/>
      <c r="D76" s="111" t="s">
        <v>47</v>
      </c>
      <c r="E76" s="534">
        <v>0.88543430000000001</v>
      </c>
      <c r="F76" s="113">
        <v>0.66928120000000002</v>
      </c>
      <c r="G76" s="113">
        <v>0.73345309999999997</v>
      </c>
      <c r="H76" s="113">
        <v>0.73009580000000007</v>
      </c>
      <c r="I76" s="113">
        <v>0.84096599999999999</v>
      </c>
      <c r="J76" s="113">
        <v>0.95576440000000007</v>
      </c>
      <c r="K76" s="113">
        <v>1.1238516999999999</v>
      </c>
      <c r="L76" s="113">
        <v>0.99887119999999996</v>
      </c>
      <c r="M76" s="113">
        <v>0.84174009999999999</v>
      </c>
      <c r="N76" s="113">
        <v>0.93078810000000001</v>
      </c>
      <c r="O76" s="113">
        <v>0.99323959999999989</v>
      </c>
      <c r="P76" s="114">
        <v>1.1238383999999999</v>
      </c>
      <c r="Q76" s="1258">
        <f t="shared" si="2"/>
        <v>10.8273239</v>
      </c>
      <c r="R76" s="1457"/>
      <c r="S76" s="1329"/>
      <c r="T76" s="1329"/>
      <c r="U76" s="1329"/>
      <c r="V76" s="1329"/>
      <c r="W76" s="1329"/>
      <c r="X76" s="1329"/>
      <c r="Y76" s="1329"/>
      <c r="Z76" s="1329"/>
      <c r="AA76" s="1329"/>
      <c r="AB76" s="1329"/>
      <c r="AC76" s="1329"/>
      <c r="AD76" s="1329"/>
      <c r="AE76" s="1329"/>
      <c r="AF76" s="1329"/>
      <c r="AG76" s="1329"/>
      <c r="AH76" s="1329"/>
      <c r="AI76" s="1329"/>
      <c r="AJ76" s="1329"/>
      <c r="AK76" s="1329"/>
      <c r="AL76" s="1329"/>
      <c r="AM76" s="1329"/>
      <c r="AN76" s="1329"/>
      <c r="AO76" s="1329"/>
      <c r="AP76" s="1329"/>
      <c r="AQ76" s="1329"/>
      <c r="AR76" s="1329"/>
      <c r="AS76" s="1329"/>
      <c r="AT76" s="1329"/>
      <c r="AU76" s="1329"/>
      <c r="AV76" s="1329"/>
      <c r="AW76" s="1329"/>
      <c r="AX76" s="1329"/>
      <c r="AY76" s="1329"/>
      <c r="AZ76" s="1329"/>
      <c r="BA76" s="1329"/>
      <c r="BB76" s="1329"/>
      <c r="BC76" s="1326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</row>
    <row r="77" spans="2:158" s="3" customFormat="1" ht="18.75" customHeight="1">
      <c r="B77" s="1101"/>
      <c r="C77" s="1032"/>
      <c r="D77" s="102" t="s">
        <v>49</v>
      </c>
      <c r="E77" s="531">
        <v>0.88543430000000001</v>
      </c>
      <c r="F77" s="104">
        <v>0.66928120000000002</v>
      </c>
      <c r="G77" s="104">
        <v>0.73345309999999997</v>
      </c>
      <c r="H77" s="104">
        <v>0.73009580000000007</v>
      </c>
      <c r="I77" s="104">
        <v>0.84096599999999999</v>
      </c>
      <c r="J77" s="104">
        <v>0.95576440000000007</v>
      </c>
      <c r="K77" s="104">
        <v>1.1238516999999999</v>
      </c>
      <c r="L77" s="104">
        <v>0.99887119999999996</v>
      </c>
      <c r="M77" s="104">
        <v>0.84174009999999999</v>
      </c>
      <c r="N77" s="104">
        <v>0.93078810000000001</v>
      </c>
      <c r="O77" s="104">
        <v>0.99323959999999989</v>
      </c>
      <c r="P77" s="105">
        <v>1.1238383999999999</v>
      </c>
      <c r="Q77" s="413">
        <f t="shared" si="2"/>
        <v>10.8273239</v>
      </c>
      <c r="R77" s="1457"/>
      <c r="S77" s="1329"/>
      <c r="T77" s="1329"/>
      <c r="U77" s="1329"/>
      <c r="V77" s="1329"/>
      <c r="W77" s="1329"/>
      <c r="X77" s="1329"/>
      <c r="Y77" s="1329"/>
      <c r="Z77" s="1329"/>
      <c r="AA77" s="1329"/>
      <c r="AB77" s="1329"/>
      <c r="AC77" s="1329"/>
      <c r="AD77" s="1329"/>
      <c r="AE77" s="1329"/>
      <c r="AF77" s="1329"/>
      <c r="AG77" s="1329"/>
      <c r="AH77" s="1329"/>
      <c r="AI77" s="1329"/>
      <c r="AJ77" s="1329"/>
      <c r="AK77" s="1329"/>
      <c r="AL77" s="1329"/>
      <c r="AM77" s="1329"/>
      <c r="AN77" s="1329"/>
      <c r="AO77" s="1329"/>
      <c r="AP77" s="1329"/>
      <c r="AQ77" s="1329"/>
      <c r="AR77" s="1329"/>
      <c r="AS77" s="1329"/>
      <c r="AT77" s="1329"/>
      <c r="AU77" s="1329"/>
      <c r="AV77" s="1329"/>
      <c r="AW77" s="1329"/>
      <c r="AX77" s="1329"/>
      <c r="AY77" s="1329"/>
      <c r="AZ77" s="1329"/>
      <c r="BA77" s="1329"/>
      <c r="BB77" s="1329"/>
      <c r="BC77" s="1326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</row>
    <row r="78" spans="2:158" s="3" customFormat="1" ht="18.75" customHeight="1">
      <c r="B78" s="1103">
        <v>19</v>
      </c>
      <c r="C78" s="1033" t="s">
        <v>308</v>
      </c>
      <c r="D78" s="110" t="s">
        <v>45</v>
      </c>
      <c r="E78" s="542"/>
      <c r="F78" s="537"/>
      <c r="G78" s="537"/>
      <c r="H78" s="537"/>
      <c r="I78" s="537"/>
      <c r="J78" s="537"/>
      <c r="K78" s="537"/>
      <c r="L78" s="537"/>
      <c r="M78" s="1511"/>
      <c r="N78" s="1511"/>
      <c r="O78" s="1511"/>
      <c r="P78" s="1512"/>
      <c r="Q78" s="1258">
        <f t="shared" si="2"/>
        <v>0</v>
      </c>
      <c r="R78" s="1457"/>
      <c r="S78" s="1329"/>
      <c r="T78" s="1329"/>
      <c r="U78" s="1329"/>
      <c r="V78" s="1329"/>
      <c r="W78" s="1329"/>
      <c r="X78" s="1329"/>
      <c r="Y78" s="1329"/>
      <c r="Z78" s="1329"/>
      <c r="AA78" s="1329"/>
      <c r="AB78" s="1329"/>
      <c r="AC78" s="1329"/>
      <c r="AD78" s="1329"/>
      <c r="AE78" s="1329"/>
      <c r="AF78" s="1329"/>
      <c r="AG78" s="1329"/>
      <c r="AH78" s="1329"/>
      <c r="AI78" s="1329"/>
      <c r="AJ78" s="1329"/>
      <c r="AK78" s="1329"/>
      <c r="AL78" s="1329"/>
      <c r="AM78" s="1329"/>
      <c r="AN78" s="1329"/>
      <c r="AO78" s="1329"/>
      <c r="AP78" s="1329"/>
      <c r="AQ78" s="1329"/>
      <c r="AR78" s="1329"/>
      <c r="AS78" s="1329"/>
      <c r="AT78" s="1329"/>
      <c r="AU78" s="1329"/>
      <c r="AV78" s="1329"/>
      <c r="AW78" s="1329"/>
      <c r="AX78" s="1329"/>
      <c r="AY78" s="1329"/>
      <c r="AZ78" s="1329"/>
      <c r="BA78" s="1329"/>
      <c r="BB78" s="1329"/>
      <c r="BC78" s="1326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</row>
    <row r="79" spans="2:158" s="3" customFormat="1" ht="18.75" customHeight="1">
      <c r="B79" s="1101"/>
      <c r="C79" s="1033"/>
      <c r="D79" s="111" t="s">
        <v>46</v>
      </c>
      <c r="E79" s="121">
        <v>0.125224</v>
      </c>
      <c r="F79" s="122">
        <v>0.1493978</v>
      </c>
      <c r="G79" s="122">
        <v>0.14216709999999999</v>
      </c>
      <c r="H79" s="122">
        <v>9.8830699999999994E-2</v>
      </c>
      <c r="I79" s="122">
        <v>2.4797018</v>
      </c>
      <c r="J79" s="122">
        <v>2.2480424000000001</v>
      </c>
      <c r="K79" s="122">
        <v>2.8335133000000003</v>
      </c>
      <c r="L79" s="122">
        <v>4.0542119000000003</v>
      </c>
      <c r="M79" s="122">
        <v>3.7617144999999996</v>
      </c>
      <c r="N79" s="122">
        <v>4.2258972000000004</v>
      </c>
      <c r="O79" s="122">
        <v>4.1528992000000002</v>
      </c>
      <c r="P79" s="123">
        <v>3.9898350999999996</v>
      </c>
      <c r="Q79" s="1258">
        <f t="shared" si="2"/>
        <v>28.261435000000002</v>
      </c>
      <c r="R79" s="1457"/>
      <c r="S79" s="1329"/>
      <c r="T79" s="1329"/>
      <c r="U79" s="1329"/>
      <c r="V79" s="1329"/>
      <c r="W79" s="1329"/>
      <c r="X79" s="1329"/>
      <c r="Y79" s="1329"/>
      <c r="Z79" s="1329"/>
      <c r="AA79" s="1329"/>
      <c r="AB79" s="1329"/>
      <c r="AC79" s="1329"/>
      <c r="AD79" s="1329"/>
      <c r="AE79" s="1329"/>
      <c r="AF79" s="1329"/>
      <c r="AG79" s="1329"/>
      <c r="AH79" s="1329"/>
      <c r="AI79" s="1329"/>
      <c r="AJ79" s="1329"/>
      <c r="AK79" s="1329"/>
      <c r="AL79" s="1329"/>
      <c r="AM79" s="1329"/>
      <c r="AN79" s="1329"/>
      <c r="AO79" s="1329"/>
      <c r="AP79" s="1329"/>
      <c r="AQ79" s="1329"/>
      <c r="AR79" s="1329"/>
      <c r="AS79" s="1329"/>
      <c r="AT79" s="1329"/>
      <c r="AU79" s="1329"/>
      <c r="AV79" s="1329"/>
      <c r="AW79" s="1329"/>
      <c r="AX79" s="1329"/>
      <c r="AY79" s="1329"/>
      <c r="AZ79" s="1329"/>
      <c r="BA79" s="1329"/>
      <c r="BB79" s="1329"/>
      <c r="BC79" s="1326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</row>
    <row r="80" spans="2:158" s="3" customFormat="1" ht="18.75" customHeight="1">
      <c r="B80" s="1101"/>
      <c r="C80" s="1105"/>
      <c r="D80" s="111" t="s">
        <v>47</v>
      </c>
      <c r="E80" s="124">
        <v>37.216635900000014</v>
      </c>
      <c r="F80" s="125">
        <v>36.785316099999989</v>
      </c>
      <c r="G80" s="125">
        <v>29.402318499999986</v>
      </c>
      <c r="H80" s="125">
        <v>20.78473120000001</v>
      </c>
      <c r="I80" s="125">
        <v>21.182386899999994</v>
      </c>
      <c r="J80" s="125">
        <v>25.150944299999988</v>
      </c>
      <c r="K80" s="125">
        <v>30.332807900000002</v>
      </c>
      <c r="L80" s="125">
        <v>30.703853499999997</v>
      </c>
      <c r="M80" s="125">
        <v>31.201190799999985</v>
      </c>
      <c r="N80" s="125">
        <v>32.651699700000002</v>
      </c>
      <c r="O80" s="125">
        <v>33.458888600000002</v>
      </c>
      <c r="P80" s="126">
        <v>33.05908449999999</v>
      </c>
      <c r="Q80" s="1258">
        <f t="shared" si="2"/>
        <v>361.9298579</v>
      </c>
      <c r="R80" s="1457"/>
      <c r="S80" s="1329"/>
      <c r="T80" s="1329"/>
      <c r="U80" s="1329"/>
      <c r="V80" s="1329"/>
      <c r="W80" s="1329"/>
      <c r="X80" s="1329"/>
      <c r="Y80" s="1329"/>
      <c r="Z80" s="1329"/>
      <c r="AA80" s="1329"/>
      <c r="AB80" s="1329"/>
      <c r="AC80" s="1329"/>
      <c r="AD80" s="1329"/>
      <c r="AE80" s="1329"/>
      <c r="AF80" s="1329"/>
      <c r="AG80" s="1329"/>
      <c r="AH80" s="1329"/>
      <c r="AI80" s="1329"/>
      <c r="AJ80" s="1329"/>
      <c r="AK80" s="1329"/>
      <c r="AL80" s="1329"/>
      <c r="AM80" s="1329"/>
      <c r="AN80" s="1329"/>
      <c r="AO80" s="1329"/>
      <c r="AP80" s="1329"/>
      <c r="AQ80" s="1329"/>
      <c r="AR80" s="1329"/>
      <c r="AS80" s="1329"/>
      <c r="AT80" s="1329"/>
      <c r="AU80" s="1329"/>
      <c r="AV80" s="1329"/>
      <c r="AW80" s="1329"/>
      <c r="AX80" s="1329"/>
      <c r="AY80" s="1329"/>
      <c r="AZ80" s="1329"/>
      <c r="BA80" s="1329"/>
      <c r="BB80" s="1329"/>
      <c r="BC80" s="1326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</row>
    <row r="81" spans="2:158" s="3" customFormat="1" ht="18.75" customHeight="1">
      <c r="B81" s="1101"/>
      <c r="C81" s="1032"/>
      <c r="D81" s="102" t="s">
        <v>49</v>
      </c>
      <c r="E81" s="104">
        <v>37.34185990000001</v>
      </c>
      <c r="F81" s="104">
        <v>36.934713900000006</v>
      </c>
      <c r="G81" s="104">
        <v>29.54448559999998</v>
      </c>
      <c r="H81" s="104">
        <v>20.883561900000014</v>
      </c>
      <c r="I81" s="104">
        <v>23.662088699999984</v>
      </c>
      <c r="J81" s="104">
        <v>27.398986699999995</v>
      </c>
      <c r="K81" s="104">
        <v>33.166321199999999</v>
      </c>
      <c r="L81" s="104">
        <v>34.758065399999992</v>
      </c>
      <c r="M81" s="104">
        <v>34.962905300000003</v>
      </c>
      <c r="N81" s="104">
        <v>36.877596899999993</v>
      </c>
      <c r="O81" s="104">
        <v>37.611787800000023</v>
      </c>
      <c r="P81" s="104">
        <v>37.048919599999998</v>
      </c>
      <c r="Q81" s="413">
        <f t="shared" si="2"/>
        <v>390.19129290000001</v>
      </c>
      <c r="R81" s="1457"/>
      <c r="S81" s="1329"/>
      <c r="T81" s="1329"/>
      <c r="U81" s="1329"/>
      <c r="V81" s="1329"/>
      <c r="W81" s="1329"/>
      <c r="X81" s="1329"/>
      <c r="Y81" s="1329"/>
      <c r="Z81" s="1329"/>
      <c r="AA81" s="1329"/>
      <c r="AB81" s="1329"/>
      <c r="AC81" s="1329"/>
      <c r="AD81" s="1329"/>
      <c r="AE81" s="1329"/>
      <c r="AF81" s="1329"/>
      <c r="AG81" s="1329"/>
      <c r="AH81" s="1329"/>
      <c r="AI81" s="1329"/>
      <c r="AJ81" s="1329"/>
      <c r="AK81" s="1329"/>
      <c r="AL81" s="1329"/>
      <c r="AM81" s="1329"/>
      <c r="AN81" s="1329"/>
      <c r="AO81" s="1329"/>
      <c r="AP81" s="1329"/>
      <c r="AQ81" s="1329"/>
      <c r="AR81" s="1329"/>
      <c r="AS81" s="1329"/>
      <c r="AT81" s="1329"/>
      <c r="AU81" s="1329"/>
      <c r="AV81" s="1329"/>
      <c r="AW81" s="1329"/>
      <c r="AX81" s="1329"/>
      <c r="AY81" s="1329"/>
      <c r="AZ81" s="1329"/>
      <c r="BA81" s="1329"/>
      <c r="BB81" s="1329"/>
      <c r="BC81" s="1326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</row>
    <row r="82" spans="2:158" s="3" customFormat="1" ht="18.75" customHeight="1">
      <c r="B82" s="1103">
        <v>20</v>
      </c>
      <c r="C82" s="1033" t="s">
        <v>54</v>
      </c>
      <c r="D82" s="110" t="s">
        <v>45</v>
      </c>
      <c r="E82" s="1510">
        <v>316.41241100000002</v>
      </c>
      <c r="F82" s="1511">
        <v>287.19441599999999</v>
      </c>
      <c r="G82" s="1511">
        <v>266.15508899999998</v>
      </c>
      <c r="H82" s="1511">
        <v>217.30162100000001</v>
      </c>
      <c r="I82" s="1511">
        <v>272.831839</v>
      </c>
      <c r="J82" s="1511">
        <v>298.43071600000002</v>
      </c>
      <c r="K82" s="1511">
        <v>293.85777400000006</v>
      </c>
      <c r="L82" s="1511">
        <v>308.32869999999997</v>
      </c>
      <c r="M82" s="537">
        <v>297.97145599999999</v>
      </c>
      <c r="N82" s="537">
        <v>300.65430100000003</v>
      </c>
      <c r="O82" s="537">
        <v>289.73791690000002</v>
      </c>
      <c r="P82" s="538">
        <v>319.34201300000001</v>
      </c>
      <c r="Q82" s="1258">
        <f t="shared" si="2"/>
        <v>3468.2182528999997</v>
      </c>
      <c r="R82" s="1457"/>
      <c r="S82" s="1329"/>
      <c r="T82" s="1329"/>
      <c r="U82" s="1329"/>
      <c r="V82" s="1329"/>
      <c r="W82" s="1329"/>
      <c r="X82" s="1329"/>
      <c r="Y82" s="1329"/>
      <c r="Z82" s="1329"/>
      <c r="AA82" s="1329"/>
      <c r="AB82" s="1329"/>
      <c r="AC82" s="1329"/>
      <c r="AD82" s="1329"/>
      <c r="AE82" s="1329"/>
      <c r="AF82" s="1329"/>
      <c r="AG82" s="1329"/>
      <c r="AH82" s="1329"/>
      <c r="AI82" s="1329"/>
      <c r="AJ82" s="1329"/>
      <c r="AK82" s="1329"/>
      <c r="AL82" s="1329"/>
      <c r="AM82" s="1329"/>
      <c r="AN82" s="1329"/>
      <c r="AO82" s="1329"/>
      <c r="AP82" s="1329"/>
      <c r="AQ82" s="1329"/>
      <c r="AR82" s="1329"/>
      <c r="AS82" s="1329"/>
      <c r="AT82" s="1329"/>
      <c r="AU82" s="1329"/>
      <c r="AV82" s="1329"/>
      <c r="AW82" s="1329"/>
      <c r="AX82" s="1329"/>
      <c r="AY82" s="1329"/>
      <c r="AZ82" s="1329"/>
      <c r="BA82" s="1329"/>
      <c r="BB82" s="1329"/>
      <c r="BC82" s="1326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</row>
    <row r="83" spans="2:158" s="3" customFormat="1" ht="18.75" customHeight="1">
      <c r="B83" s="1101"/>
      <c r="C83" s="1033"/>
      <c r="D83" s="111" t="s">
        <v>46</v>
      </c>
      <c r="E83" s="121">
        <v>23.145501999999997</v>
      </c>
      <c r="F83" s="122">
        <v>22.498998000000004</v>
      </c>
      <c r="G83" s="122">
        <v>24.824213</v>
      </c>
      <c r="H83" s="122">
        <v>22.711337999999998</v>
      </c>
      <c r="I83" s="122">
        <v>22.729475000000001</v>
      </c>
      <c r="J83" s="122">
        <v>23.493147</v>
      </c>
      <c r="K83" s="122">
        <v>38.426427999999994</v>
      </c>
      <c r="L83" s="122">
        <v>41.110584999999993</v>
      </c>
      <c r="M83" s="122">
        <v>45.587845999999992</v>
      </c>
      <c r="N83" s="122">
        <v>34.321690000000004</v>
      </c>
      <c r="O83" s="122">
        <v>37.519617999999994</v>
      </c>
      <c r="P83" s="123">
        <v>41.230850000000004</v>
      </c>
      <c r="Q83" s="1258">
        <f t="shared" si="2"/>
        <v>377.5996899999999</v>
      </c>
      <c r="R83" s="1457"/>
      <c r="S83" s="1329"/>
      <c r="T83" s="1329"/>
      <c r="U83" s="1329"/>
      <c r="V83" s="1329"/>
      <c r="W83" s="1329"/>
      <c r="X83" s="1329"/>
      <c r="Y83" s="1329"/>
      <c r="Z83" s="1329"/>
      <c r="AA83" s="1329"/>
      <c r="AB83" s="1329"/>
      <c r="AC83" s="1329"/>
      <c r="AD83" s="1329"/>
      <c r="AE83" s="1329"/>
      <c r="AF83" s="1329"/>
      <c r="AG83" s="1329"/>
      <c r="AH83" s="1329"/>
      <c r="AI83" s="1329"/>
      <c r="AJ83" s="1329"/>
      <c r="AK83" s="1329"/>
      <c r="AL83" s="1329"/>
      <c r="AM83" s="1329"/>
      <c r="AN83" s="1329"/>
      <c r="AO83" s="1329"/>
      <c r="AP83" s="1329"/>
      <c r="AQ83" s="1329"/>
      <c r="AR83" s="1329"/>
      <c r="AS83" s="1329"/>
      <c r="AT83" s="1329"/>
      <c r="AU83" s="1329"/>
      <c r="AV83" s="1329"/>
      <c r="AW83" s="1329"/>
      <c r="AX83" s="1329"/>
      <c r="AY83" s="1329"/>
      <c r="AZ83" s="1329"/>
      <c r="BA83" s="1329"/>
      <c r="BB83" s="1329"/>
      <c r="BC83" s="1326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</row>
    <row r="84" spans="2:158" s="3" customFormat="1" ht="18.75" customHeight="1">
      <c r="B84" s="1101"/>
      <c r="C84" s="1105"/>
      <c r="D84" s="111" t="s">
        <v>47</v>
      </c>
      <c r="E84" s="124">
        <v>65.702536000000023</v>
      </c>
      <c r="F84" s="125">
        <v>65.864688000000001</v>
      </c>
      <c r="G84" s="125">
        <v>55.221435999999983</v>
      </c>
      <c r="H84" s="125">
        <v>30.168965999999987</v>
      </c>
      <c r="I84" s="125">
        <v>32.414217999999984</v>
      </c>
      <c r="J84" s="125">
        <v>40.388097999999999</v>
      </c>
      <c r="K84" s="125">
        <v>68.888717999999969</v>
      </c>
      <c r="L84" s="125">
        <v>70.651832000000027</v>
      </c>
      <c r="M84" s="125">
        <v>65.431935999999993</v>
      </c>
      <c r="N84" s="125">
        <v>68.963997999999989</v>
      </c>
      <c r="O84" s="125">
        <v>70.048147999999983</v>
      </c>
      <c r="P84" s="126">
        <v>69.179038999999946</v>
      </c>
      <c r="Q84" s="1258">
        <f t="shared" si="2"/>
        <v>702.92361299999993</v>
      </c>
      <c r="R84" s="1457"/>
      <c r="S84" s="1329"/>
      <c r="T84" s="1329"/>
      <c r="U84" s="1329"/>
      <c r="V84" s="1329"/>
      <c r="W84" s="1329"/>
      <c r="X84" s="1329"/>
      <c r="Y84" s="1329"/>
      <c r="Z84" s="1329"/>
      <c r="AA84" s="1329"/>
      <c r="AB84" s="1329"/>
      <c r="AC84" s="1329"/>
      <c r="AD84" s="1329"/>
      <c r="AE84" s="1329"/>
      <c r="AF84" s="1329"/>
      <c r="AG84" s="1329"/>
      <c r="AH84" s="1329"/>
      <c r="AI84" s="1329"/>
      <c r="AJ84" s="1329"/>
      <c r="AK84" s="1329"/>
      <c r="AL84" s="1329"/>
      <c r="AM84" s="1329"/>
      <c r="AN84" s="1329"/>
      <c r="AO84" s="1329"/>
      <c r="AP84" s="1329"/>
      <c r="AQ84" s="1329"/>
      <c r="AR84" s="1329"/>
      <c r="AS84" s="1329"/>
      <c r="AT84" s="1329"/>
      <c r="AU84" s="1329"/>
      <c r="AV84" s="1329"/>
      <c r="AW84" s="1329"/>
      <c r="AX84" s="1329"/>
      <c r="AY84" s="1329"/>
      <c r="AZ84" s="1329"/>
      <c r="BA84" s="1329"/>
      <c r="BB84" s="1329"/>
      <c r="BC84" s="1326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  <c r="EK84" s="60"/>
      <c r="EL84" s="60"/>
      <c r="EM84" s="60"/>
      <c r="EN84" s="60"/>
      <c r="EO84" s="60"/>
      <c r="EP84" s="60"/>
      <c r="EQ84" s="60"/>
      <c r="ER84" s="60"/>
      <c r="ES84" s="60"/>
      <c r="ET84" s="60"/>
      <c r="EU84" s="60"/>
      <c r="EV84" s="60"/>
      <c r="EW84" s="60"/>
      <c r="EX84" s="60"/>
      <c r="EY84" s="60"/>
      <c r="EZ84" s="60"/>
      <c r="FA84" s="60"/>
      <c r="FB84" s="60"/>
    </row>
    <row r="85" spans="2:158" s="3" customFormat="1" ht="18.75" customHeight="1">
      <c r="B85" s="1101"/>
      <c r="C85" s="1032"/>
      <c r="D85" s="102" t="s">
        <v>49</v>
      </c>
      <c r="E85" s="103">
        <v>405.26044899999999</v>
      </c>
      <c r="F85" s="104">
        <v>375.55810200000008</v>
      </c>
      <c r="G85" s="104">
        <v>346.20073799999983</v>
      </c>
      <c r="H85" s="104">
        <v>270.18192500000004</v>
      </c>
      <c r="I85" s="104">
        <v>327.97553199999999</v>
      </c>
      <c r="J85" s="104">
        <v>362.31196100000028</v>
      </c>
      <c r="K85" s="104">
        <v>401.17291999999998</v>
      </c>
      <c r="L85" s="104">
        <v>420.09111699999977</v>
      </c>
      <c r="M85" s="104">
        <v>408.99123800000012</v>
      </c>
      <c r="N85" s="104">
        <v>403.93998899999997</v>
      </c>
      <c r="O85" s="104">
        <v>397.30568289999974</v>
      </c>
      <c r="P85" s="105">
        <v>429.75190200000003</v>
      </c>
      <c r="Q85" s="1264">
        <f t="shared" si="2"/>
        <v>4548.7415559000001</v>
      </c>
      <c r="R85" s="1457"/>
      <c r="S85" s="1329"/>
      <c r="T85" s="1329"/>
      <c r="U85" s="1329"/>
      <c r="V85" s="1329"/>
      <c r="W85" s="1329"/>
      <c r="X85" s="1329"/>
      <c r="Y85" s="1329"/>
      <c r="Z85" s="1329"/>
      <c r="AA85" s="1329"/>
      <c r="AB85" s="1329"/>
      <c r="AC85" s="1329"/>
      <c r="AD85" s="1329"/>
      <c r="AE85" s="1329"/>
      <c r="AF85" s="1329"/>
      <c r="AG85" s="1329"/>
      <c r="AH85" s="1329"/>
      <c r="AI85" s="1329"/>
      <c r="AJ85" s="1329"/>
      <c r="AK85" s="1329"/>
      <c r="AL85" s="1329"/>
      <c r="AM85" s="1329"/>
      <c r="AN85" s="1329"/>
      <c r="AO85" s="1329"/>
      <c r="AP85" s="1329"/>
      <c r="AQ85" s="1329"/>
      <c r="AR85" s="1329"/>
      <c r="AS85" s="1329"/>
      <c r="AT85" s="1329"/>
      <c r="AU85" s="1329"/>
      <c r="AV85" s="1329"/>
      <c r="AW85" s="1329"/>
      <c r="AX85" s="1329"/>
      <c r="AY85" s="1329"/>
      <c r="AZ85" s="1329"/>
      <c r="BA85" s="1329"/>
      <c r="BB85" s="1329"/>
      <c r="BC85" s="1326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</row>
    <row r="86" spans="2:158" s="3" customFormat="1" ht="18.75" customHeight="1">
      <c r="B86" s="1103">
        <v>21</v>
      </c>
      <c r="C86" s="1033" t="s">
        <v>309</v>
      </c>
      <c r="D86" s="110" t="s">
        <v>45</v>
      </c>
      <c r="E86" s="544">
        <v>19.606686400000001</v>
      </c>
      <c r="F86" s="537">
        <v>18.162199399999999</v>
      </c>
      <c r="G86" s="537">
        <v>20.661299</v>
      </c>
      <c r="H86" s="537">
        <v>20.835136200000001</v>
      </c>
      <c r="I86" s="537">
        <v>19.985021199999998</v>
      </c>
      <c r="J86" s="537">
        <v>22.355023199999998</v>
      </c>
      <c r="K86" s="537">
        <v>31.9583534</v>
      </c>
      <c r="L86" s="537">
        <v>35.880352600000009</v>
      </c>
      <c r="M86" s="537">
        <v>31.601392699999998</v>
      </c>
      <c r="N86" s="537">
        <v>39.833178199999999</v>
      </c>
      <c r="O86" s="537">
        <v>41.709553500000005</v>
      </c>
      <c r="P86" s="538">
        <v>38.390855299999998</v>
      </c>
      <c r="Q86" s="1258">
        <f t="shared" si="2"/>
        <v>340.97905110000005</v>
      </c>
      <c r="R86" s="1457"/>
      <c r="S86" s="1329"/>
      <c r="T86" s="1329"/>
      <c r="U86" s="1329"/>
      <c r="V86" s="1329"/>
      <c r="W86" s="1329"/>
      <c r="X86" s="1329"/>
      <c r="Y86" s="1329"/>
      <c r="Z86" s="1329"/>
      <c r="AA86" s="1329"/>
      <c r="AB86" s="1329"/>
      <c r="AC86" s="1329"/>
      <c r="AD86" s="1329"/>
      <c r="AE86" s="1329"/>
      <c r="AF86" s="1329"/>
      <c r="AG86" s="1329"/>
      <c r="AH86" s="1329"/>
      <c r="AI86" s="1329"/>
      <c r="AJ86" s="1329"/>
      <c r="AK86" s="1329"/>
      <c r="AL86" s="1329"/>
      <c r="AM86" s="1329"/>
      <c r="AN86" s="1329"/>
      <c r="AO86" s="1329"/>
      <c r="AP86" s="1329"/>
      <c r="AQ86" s="1329"/>
      <c r="AR86" s="1329"/>
      <c r="AS86" s="1329"/>
      <c r="AT86" s="1329"/>
      <c r="AU86" s="1329"/>
      <c r="AV86" s="1329"/>
      <c r="AW86" s="1329"/>
      <c r="AX86" s="1329"/>
      <c r="AY86" s="1329"/>
      <c r="AZ86" s="1329"/>
      <c r="BA86" s="1329"/>
      <c r="BB86" s="1329"/>
      <c r="BC86" s="1326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</row>
    <row r="87" spans="2:158" s="3" customFormat="1" ht="18.75" customHeight="1">
      <c r="B87" s="1101"/>
      <c r="C87" s="1033"/>
      <c r="D87" s="111" t="s">
        <v>46</v>
      </c>
      <c r="E87" s="121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3"/>
      <c r="Q87" s="1258">
        <f t="shared" si="2"/>
        <v>0</v>
      </c>
      <c r="R87" s="1457"/>
      <c r="S87" s="1329"/>
      <c r="T87" s="1329"/>
      <c r="U87" s="1329"/>
      <c r="V87" s="1329"/>
      <c r="W87" s="1329"/>
      <c r="X87" s="1329"/>
      <c r="Y87" s="1329"/>
      <c r="Z87" s="1329"/>
      <c r="AA87" s="1329"/>
      <c r="AB87" s="1329"/>
      <c r="AC87" s="1329"/>
      <c r="AD87" s="1329"/>
      <c r="AE87" s="1329"/>
      <c r="AF87" s="1329"/>
      <c r="AG87" s="1329"/>
      <c r="AH87" s="1329"/>
      <c r="AI87" s="1329"/>
      <c r="AJ87" s="1329"/>
      <c r="AK87" s="1329"/>
      <c r="AL87" s="1329"/>
      <c r="AM87" s="1329"/>
      <c r="AN87" s="1329"/>
      <c r="AO87" s="1329"/>
      <c r="AP87" s="1329"/>
      <c r="AQ87" s="1329"/>
      <c r="AR87" s="1329"/>
      <c r="AS87" s="1329"/>
      <c r="AT87" s="1329"/>
      <c r="AU87" s="1329"/>
      <c r="AV87" s="1329"/>
      <c r="AW87" s="1329"/>
      <c r="AX87" s="1329"/>
      <c r="AY87" s="1329"/>
      <c r="AZ87" s="1329"/>
      <c r="BA87" s="1329"/>
      <c r="BB87" s="1329"/>
      <c r="BC87" s="1326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</row>
    <row r="88" spans="2:158" s="3" customFormat="1" ht="18.75" customHeight="1">
      <c r="B88" s="1101"/>
      <c r="C88" s="1105"/>
      <c r="D88" s="111" t="s">
        <v>47</v>
      </c>
      <c r="E88" s="124">
        <v>3.2479049999999998</v>
      </c>
      <c r="F88" s="125">
        <v>3.1898409999999999</v>
      </c>
      <c r="G88" s="125">
        <v>3.0011850000000004</v>
      </c>
      <c r="H88" s="125">
        <v>2.14784</v>
      </c>
      <c r="I88" s="125">
        <v>2.0270530000000004</v>
      </c>
      <c r="J88" s="125">
        <v>1.9859180000000001</v>
      </c>
      <c r="K88" s="125">
        <v>2.2500290000000001</v>
      </c>
      <c r="L88" s="125">
        <v>2.2036379999999993</v>
      </c>
      <c r="M88" s="125">
        <v>2.1897329999999995</v>
      </c>
      <c r="N88" s="125">
        <v>2.3862559999999999</v>
      </c>
      <c r="O88" s="125">
        <v>2.3775969999999993</v>
      </c>
      <c r="P88" s="126">
        <v>2.6998640000000003</v>
      </c>
      <c r="Q88" s="1258">
        <f t="shared" si="2"/>
        <v>29.706858999999998</v>
      </c>
      <c r="R88" s="1457"/>
      <c r="S88" s="1329"/>
      <c r="T88" s="1329"/>
      <c r="U88" s="1329"/>
      <c r="V88" s="1329"/>
      <c r="W88" s="1329"/>
      <c r="X88" s="1329"/>
      <c r="Y88" s="1329"/>
      <c r="Z88" s="1329"/>
      <c r="AA88" s="1329"/>
      <c r="AB88" s="1329"/>
      <c r="AC88" s="1329"/>
      <c r="AD88" s="1329"/>
      <c r="AE88" s="1329"/>
      <c r="AF88" s="1329"/>
      <c r="AG88" s="1329"/>
      <c r="AH88" s="1329"/>
      <c r="AI88" s="1329"/>
      <c r="AJ88" s="1329"/>
      <c r="AK88" s="1329"/>
      <c r="AL88" s="1329"/>
      <c r="AM88" s="1329"/>
      <c r="AN88" s="1329"/>
      <c r="AO88" s="1329"/>
      <c r="AP88" s="1329"/>
      <c r="AQ88" s="1329"/>
      <c r="AR88" s="1329"/>
      <c r="AS88" s="1329"/>
      <c r="AT88" s="1329"/>
      <c r="AU88" s="1329"/>
      <c r="AV88" s="1329"/>
      <c r="AW88" s="1329"/>
      <c r="AX88" s="1329"/>
      <c r="AY88" s="1329"/>
      <c r="AZ88" s="1329"/>
      <c r="BA88" s="1329"/>
      <c r="BB88" s="1329"/>
      <c r="BC88" s="1326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</row>
    <row r="89" spans="2:158" s="3" customFormat="1" ht="18.75" customHeight="1">
      <c r="B89" s="1101"/>
      <c r="C89" s="1032"/>
      <c r="D89" s="102" t="s">
        <v>49</v>
      </c>
      <c r="E89" s="103">
        <v>22.8545914</v>
      </c>
      <c r="F89" s="104">
        <v>21.352040399999996</v>
      </c>
      <c r="G89" s="104">
        <v>23.662484000000003</v>
      </c>
      <c r="H89" s="104">
        <v>22.982976199999996</v>
      </c>
      <c r="I89" s="104">
        <v>22.012074200000001</v>
      </c>
      <c r="J89" s="104">
        <v>24.3409412</v>
      </c>
      <c r="K89" s="104">
        <v>34.208382399999991</v>
      </c>
      <c r="L89" s="104">
        <v>38.083990600000007</v>
      </c>
      <c r="M89" s="104">
        <v>33.791125699999995</v>
      </c>
      <c r="N89" s="104">
        <v>42.219434200000002</v>
      </c>
      <c r="O89" s="104">
        <v>44.0871505</v>
      </c>
      <c r="P89" s="105">
        <v>41.090719299999996</v>
      </c>
      <c r="Q89" s="1264">
        <f t="shared" si="2"/>
        <v>370.6859101</v>
      </c>
      <c r="R89" s="1457"/>
      <c r="S89" s="1329"/>
      <c r="T89" s="1329"/>
      <c r="U89" s="1329"/>
      <c r="V89" s="1329"/>
      <c r="W89" s="1329"/>
      <c r="X89" s="1329"/>
      <c r="Y89" s="1329"/>
      <c r="Z89" s="1329"/>
      <c r="AA89" s="1329"/>
      <c r="AB89" s="1329"/>
      <c r="AC89" s="1329"/>
      <c r="AD89" s="1329"/>
      <c r="AE89" s="1329"/>
      <c r="AF89" s="1329"/>
      <c r="AG89" s="1329"/>
      <c r="AH89" s="1329"/>
      <c r="AI89" s="1329"/>
      <c r="AJ89" s="1329"/>
      <c r="AK89" s="1329"/>
      <c r="AL89" s="1329"/>
      <c r="AM89" s="1329"/>
      <c r="AN89" s="1329"/>
      <c r="AO89" s="1329"/>
      <c r="AP89" s="1329"/>
      <c r="AQ89" s="1329"/>
      <c r="AR89" s="1329"/>
      <c r="AS89" s="1329"/>
      <c r="AT89" s="1329"/>
      <c r="AU89" s="1329"/>
      <c r="AV89" s="1329"/>
      <c r="AW89" s="1329"/>
      <c r="AX89" s="1329"/>
      <c r="AY89" s="1329"/>
      <c r="AZ89" s="1329"/>
      <c r="BA89" s="1329"/>
      <c r="BB89" s="1329"/>
      <c r="BC89" s="1326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</row>
    <row r="90" spans="2:158" s="3" customFormat="1" ht="18.75" customHeight="1">
      <c r="B90" s="1103">
        <v>22</v>
      </c>
      <c r="C90" s="1033" t="s">
        <v>243</v>
      </c>
      <c r="D90" s="110" t="s">
        <v>45</v>
      </c>
      <c r="E90" s="112">
        <v>3.5672459999999999</v>
      </c>
      <c r="F90" s="113">
        <v>3.3635419999999998</v>
      </c>
      <c r="G90" s="113">
        <v>2.5539580000000002</v>
      </c>
      <c r="H90" s="113">
        <v>0.855738</v>
      </c>
      <c r="I90" s="113">
        <v>1.0361860000000001</v>
      </c>
      <c r="J90" s="113">
        <v>3.6993269999999998</v>
      </c>
      <c r="K90" s="113">
        <v>2.2145049999999999</v>
      </c>
      <c r="L90" s="113">
        <v>3.4319459999999999</v>
      </c>
      <c r="M90" s="113">
        <v>3.3795389999999998</v>
      </c>
      <c r="N90" s="113">
        <v>3.782092</v>
      </c>
      <c r="O90" s="113">
        <v>3.2784629999999999</v>
      </c>
      <c r="P90" s="114">
        <v>3.8911880000000001</v>
      </c>
      <c r="Q90" s="1258">
        <f t="shared" si="2"/>
        <v>35.053730000000002</v>
      </c>
      <c r="R90" s="1457"/>
      <c r="S90" s="1329"/>
      <c r="T90" s="1329"/>
      <c r="U90" s="1329"/>
      <c r="V90" s="1329"/>
      <c r="W90" s="1329"/>
      <c r="X90" s="1329"/>
      <c r="Y90" s="1329"/>
      <c r="Z90" s="1329"/>
      <c r="AA90" s="1329"/>
      <c r="AB90" s="1329"/>
      <c r="AC90" s="1329"/>
      <c r="AD90" s="1329"/>
      <c r="AE90" s="1329"/>
      <c r="AF90" s="1329"/>
      <c r="AG90" s="1329"/>
      <c r="AH90" s="1329"/>
      <c r="AI90" s="1329"/>
      <c r="AJ90" s="1329"/>
      <c r="AK90" s="1329"/>
      <c r="AL90" s="1329"/>
      <c r="AM90" s="1329"/>
      <c r="AN90" s="1329"/>
      <c r="AO90" s="1329"/>
      <c r="AP90" s="1329"/>
      <c r="AQ90" s="1329"/>
      <c r="AR90" s="1329"/>
      <c r="AS90" s="1329"/>
      <c r="AT90" s="1329"/>
      <c r="AU90" s="1329"/>
      <c r="AV90" s="1329"/>
      <c r="AW90" s="1329"/>
      <c r="AX90" s="1329"/>
      <c r="AY90" s="1329"/>
      <c r="AZ90" s="1329"/>
      <c r="BA90" s="1329"/>
      <c r="BB90" s="1329"/>
      <c r="BC90" s="1326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</row>
    <row r="91" spans="2:158" s="3" customFormat="1" ht="18.75" customHeight="1">
      <c r="B91" s="1101"/>
      <c r="C91" s="1033"/>
      <c r="D91" s="111" t="s">
        <v>46</v>
      </c>
      <c r="E91" s="541">
        <v>1.881405</v>
      </c>
      <c r="F91" s="122">
        <v>2.0259169999999997</v>
      </c>
      <c r="G91" s="122">
        <v>1.2880100000000001</v>
      </c>
      <c r="H91" s="122">
        <v>1.322038</v>
      </c>
      <c r="I91" s="122">
        <v>1.6944349999999999</v>
      </c>
      <c r="J91" s="122">
        <v>2.076689</v>
      </c>
      <c r="K91" s="122">
        <v>2.260481</v>
      </c>
      <c r="L91" s="122">
        <v>2.1638310000000001</v>
      </c>
      <c r="M91" s="122">
        <v>1.878241</v>
      </c>
      <c r="N91" s="122">
        <v>1.8716969999999999</v>
      </c>
      <c r="O91" s="122">
        <v>1.8391679999999999</v>
      </c>
      <c r="P91" s="123">
        <v>2.229571</v>
      </c>
      <c r="Q91" s="1258">
        <f t="shared" si="2"/>
        <v>22.531483000000001</v>
      </c>
      <c r="R91" s="1457"/>
      <c r="S91" s="1329"/>
      <c r="T91" s="1329"/>
      <c r="U91" s="1329"/>
      <c r="V91" s="1329"/>
      <c r="W91" s="1329"/>
      <c r="X91" s="1329"/>
      <c r="Y91" s="1329"/>
      <c r="Z91" s="1329"/>
      <c r="AA91" s="1329"/>
      <c r="AB91" s="1329"/>
      <c r="AC91" s="1329"/>
      <c r="AD91" s="1329"/>
      <c r="AE91" s="1329"/>
      <c r="AF91" s="1329"/>
      <c r="AG91" s="1329"/>
      <c r="AH91" s="1329"/>
      <c r="AI91" s="1329"/>
      <c r="AJ91" s="1329"/>
      <c r="AK91" s="1329"/>
      <c r="AL91" s="1329"/>
      <c r="AM91" s="1329"/>
      <c r="AN91" s="1329"/>
      <c r="AO91" s="1329"/>
      <c r="AP91" s="1329"/>
      <c r="AQ91" s="1329"/>
      <c r="AR91" s="1329"/>
      <c r="AS91" s="1329"/>
      <c r="AT91" s="1329"/>
      <c r="AU91" s="1329"/>
      <c r="AV91" s="1329"/>
      <c r="AW91" s="1329"/>
      <c r="AX91" s="1329"/>
      <c r="AY91" s="1329"/>
      <c r="AZ91" s="1329"/>
      <c r="BA91" s="1329"/>
      <c r="BB91" s="1329"/>
      <c r="BC91" s="1326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</row>
    <row r="92" spans="2:158" s="3" customFormat="1" ht="18.75" customHeight="1">
      <c r="B92" s="1101"/>
      <c r="C92" s="1105"/>
      <c r="D92" s="111" t="s">
        <v>47</v>
      </c>
      <c r="E92" s="542">
        <v>2.6568942999999998</v>
      </c>
      <c r="F92" s="125">
        <v>2.9750939000000001</v>
      </c>
      <c r="G92" s="125">
        <v>1.8608741000000002</v>
      </c>
      <c r="H92" s="125">
        <v>0.58250460000000004</v>
      </c>
      <c r="I92" s="125">
        <v>1.3568322000000002</v>
      </c>
      <c r="J92" s="125">
        <v>2.5694742000000002</v>
      </c>
      <c r="K92" s="125">
        <v>2.6307182999999998</v>
      </c>
      <c r="L92" s="125">
        <v>2.7316625000000001</v>
      </c>
      <c r="M92" s="125">
        <v>2.8307922000000003</v>
      </c>
      <c r="N92" s="125">
        <v>3.0365776000000002</v>
      </c>
      <c r="O92" s="125">
        <v>4.0169712999999998</v>
      </c>
      <c r="P92" s="126">
        <v>4.1113093999999997</v>
      </c>
      <c r="Q92" s="1258">
        <f t="shared" si="2"/>
        <v>31.359704600000004</v>
      </c>
      <c r="R92" s="1457"/>
      <c r="S92" s="1329"/>
      <c r="T92" s="1329"/>
      <c r="U92" s="1329"/>
      <c r="V92" s="1329"/>
      <c r="W92" s="1329"/>
      <c r="X92" s="1329"/>
      <c r="Y92" s="1329"/>
      <c r="Z92" s="1329"/>
      <c r="AA92" s="1329"/>
      <c r="AB92" s="1329"/>
      <c r="AC92" s="1329"/>
      <c r="AD92" s="1329"/>
      <c r="AE92" s="1329"/>
      <c r="AF92" s="1329"/>
      <c r="AG92" s="1329"/>
      <c r="AH92" s="1329"/>
      <c r="AI92" s="1329"/>
      <c r="AJ92" s="1329"/>
      <c r="AK92" s="1329"/>
      <c r="AL92" s="1329"/>
      <c r="AM92" s="1329"/>
      <c r="AN92" s="1329"/>
      <c r="AO92" s="1329"/>
      <c r="AP92" s="1329"/>
      <c r="AQ92" s="1329"/>
      <c r="AR92" s="1329"/>
      <c r="AS92" s="1329"/>
      <c r="AT92" s="1329"/>
      <c r="AU92" s="1329"/>
      <c r="AV92" s="1329"/>
      <c r="AW92" s="1329"/>
      <c r="AX92" s="1329"/>
      <c r="AY92" s="1329"/>
      <c r="AZ92" s="1329"/>
      <c r="BA92" s="1329"/>
      <c r="BB92" s="1329"/>
      <c r="BC92" s="1326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</row>
    <row r="93" spans="2:158" s="3" customFormat="1" ht="18.75" customHeight="1">
      <c r="B93" s="1101"/>
      <c r="C93" s="1032"/>
      <c r="D93" s="102" t="s">
        <v>49</v>
      </c>
      <c r="E93" s="531">
        <v>8.1055452999999993</v>
      </c>
      <c r="F93" s="104">
        <v>8.3645529000000014</v>
      </c>
      <c r="G93" s="104">
        <v>5.7028420999999998</v>
      </c>
      <c r="H93" s="104">
        <v>2.7602805999999998</v>
      </c>
      <c r="I93" s="104">
        <v>4.0874531999999997</v>
      </c>
      <c r="J93" s="104">
        <v>8.3454902000000004</v>
      </c>
      <c r="K93" s="104">
        <v>7.1057042999999993</v>
      </c>
      <c r="L93" s="104">
        <v>8.3274395000000005</v>
      </c>
      <c r="M93" s="104">
        <v>8.0885722000000015</v>
      </c>
      <c r="N93" s="104">
        <v>8.6903665999999991</v>
      </c>
      <c r="O93" s="104">
        <v>9.134602300000001</v>
      </c>
      <c r="P93" s="105">
        <v>10.232068399999999</v>
      </c>
      <c r="Q93" s="413">
        <f t="shared" si="2"/>
        <v>88.944917600000011</v>
      </c>
      <c r="R93" s="1457"/>
      <c r="S93" s="1329"/>
      <c r="T93" s="1329"/>
      <c r="U93" s="1329"/>
      <c r="V93" s="1329"/>
      <c r="W93" s="1329"/>
      <c r="X93" s="1329"/>
      <c r="Y93" s="1329"/>
      <c r="Z93" s="1329"/>
      <c r="AA93" s="1329"/>
      <c r="AB93" s="1329"/>
      <c r="AC93" s="1329"/>
      <c r="AD93" s="1329"/>
      <c r="AE93" s="1329"/>
      <c r="AF93" s="1329"/>
      <c r="AG93" s="1329"/>
      <c r="AH93" s="1329"/>
      <c r="AI93" s="1329"/>
      <c r="AJ93" s="1329"/>
      <c r="AK93" s="1329"/>
      <c r="AL93" s="1329"/>
      <c r="AM93" s="1329"/>
      <c r="AN93" s="1329"/>
      <c r="AO93" s="1329"/>
      <c r="AP93" s="1329"/>
      <c r="AQ93" s="1329"/>
      <c r="AR93" s="1329"/>
      <c r="AS93" s="1329"/>
      <c r="AT93" s="1329"/>
      <c r="AU93" s="1329"/>
      <c r="AV93" s="1329"/>
      <c r="AW93" s="1329"/>
      <c r="AX93" s="1329"/>
      <c r="AY93" s="1329"/>
      <c r="AZ93" s="1329"/>
      <c r="BA93" s="1329"/>
      <c r="BB93" s="1329"/>
      <c r="BC93" s="1326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</row>
    <row r="94" spans="2:158" s="3" customFormat="1" ht="18.75" customHeight="1">
      <c r="B94" s="1103">
        <v>23</v>
      </c>
      <c r="C94" s="1033" t="s">
        <v>55</v>
      </c>
      <c r="D94" s="110" t="s">
        <v>45</v>
      </c>
      <c r="E94" s="534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8"/>
      <c r="Q94" s="1258">
        <f t="shared" si="2"/>
        <v>0</v>
      </c>
      <c r="R94" s="1457"/>
      <c r="S94" s="1329"/>
      <c r="T94" s="1329"/>
      <c r="U94" s="1329"/>
      <c r="V94" s="1329"/>
      <c r="W94" s="1329"/>
      <c r="X94" s="1329"/>
      <c r="Y94" s="1329"/>
      <c r="Z94" s="1329"/>
      <c r="AA94" s="1329"/>
      <c r="AB94" s="1329"/>
      <c r="AC94" s="1329"/>
      <c r="AD94" s="1329"/>
      <c r="AE94" s="1329"/>
      <c r="AF94" s="1329"/>
      <c r="AG94" s="1329"/>
      <c r="AH94" s="1329"/>
      <c r="AI94" s="1329"/>
      <c r="AJ94" s="1329"/>
      <c r="AK94" s="1329"/>
      <c r="AL94" s="1329"/>
      <c r="AM94" s="1329"/>
      <c r="AN94" s="1329"/>
      <c r="AO94" s="1329"/>
      <c r="AP94" s="1329"/>
      <c r="AQ94" s="1329"/>
      <c r="AR94" s="1329"/>
      <c r="AS94" s="1329"/>
      <c r="AT94" s="1329"/>
      <c r="AU94" s="1329"/>
      <c r="AV94" s="1329"/>
      <c r="AW94" s="1329"/>
      <c r="AX94" s="1329"/>
      <c r="AY94" s="1329"/>
      <c r="AZ94" s="1329"/>
      <c r="BA94" s="1329"/>
      <c r="BB94" s="1329"/>
      <c r="BC94" s="1326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</row>
    <row r="95" spans="2:158" s="3" customFormat="1" ht="18.75" customHeight="1">
      <c r="B95" s="1101"/>
      <c r="C95" s="1033"/>
      <c r="D95" s="111" t="s">
        <v>46</v>
      </c>
      <c r="E95" s="541">
        <v>7.0496119999999998</v>
      </c>
      <c r="F95" s="122">
        <v>7.0978539999999999</v>
      </c>
      <c r="G95" s="122">
        <v>4.2748730000000004</v>
      </c>
      <c r="H95" s="122">
        <v>0.5907</v>
      </c>
      <c r="I95" s="122">
        <v>0.59501800000000005</v>
      </c>
      <c r="J95" s="122">
        <v>3.5997089999999998</v>
      </c>
      <c r="K95" s="122">
        <v>6.716011</v>
      </c>
      <c r="L95" s="122">
        <v>7.5922809999999998</v>
      </c>
      <c r="M95" s="122">
        <v>6.3742780000000003</v>
      </c>
      <c r="N95" s="122">
        <v>7.1420560000000002</v>
      </c>
      <c r="O95" s="122">
        <v>6.9012539999999998</v>
      </c>
      <c r="P95" s="123">
        <v>6.970567</v>
      </c>
      <c r="Q95" s="1258">
        <f t="shared" si="2"/>
        <v>64.904212999999999</v>
      </c>
      <c r="R95" s="1457"/>
      <c r="S95" s="1329"/>
      <c r="T95" s="1329"/>
      <c r="U95" s="1329"/>
      <c r="V95" s="1329"/>
      <c r="W95" s="1329"/>
      <c r="X95" s="1329"/>
      <c r="Y95" s="1329"/>
      <c r="Z95" s="1329"/>
      <c r="AA95" s="1329"/>
      <c r="AB95" s="1329"/>
      <c r="AC95" s="1329"/>
      <c r="AD95" s="1329"/>
      <c r="AE95" s="1329"/>
      <c r="AF95" s="1329"/>
      <c r="AG95" s="1329"/>
      <c r="AH95" s="1329"/>
      <c r="AI95" s="1329"/>
      <c r="AJ95" s="1329"/>
      <c r="AK95" s="1329"/>
      <c r="AL95" s="1329"/>
      <c r="AM95" s="1329"/>
      <c r="AN95" s="1329"/>
      <c r="AO95" s="1329"/>
      <c r="AP95" s="1329"/>
      <c r="AQ95" s="1329"/>
      <c r="AR95" s="1329"/>
      <c r="AS95" s="1329"/>
      <c r="AT95" s="1329"/>
      <c r="AU95" s="1329"/>
      <c r="AV95" s="1329"/>
      <c r="AW95" s="1329"/>
      <c r="AX95" s="1329"/>
      <c r="AY95" s="1329"/>
      <c r="AZ95" s="1329"/>
      <c r="BA95" s="1329"/>
      <c r="BB95" s="1329"/>
      <c r="BC95" s="1326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</row>
    <row r="96" spans="2:158" s="3" customFormat="1" ht="18.75" customHeight="1">
      <c r="B96" s="1101"/>
      <c r="C96" s="1105"/>
      <c r="D96" s="111" t="s">
        <v>47</v>
      </c>
      <c r="E96" s="124">
        <v>33.611933999999998</v>
      </c>
      <c r="F96" s="125">
        <v>33.631478000000001</v>
      </c>
      <c r="G96" s="125">
        <v>17.981511999999999</v>
      </c>
      <c r="H96" s="125">
        <v>2.5920019999999999</v>
      </c>
      <c r="I96" s="125">
        <v>2.1630909999999997</v>
      </c>
      <c r="J96" s="125">
        <v>7.0169889999999997</v>
      </c>
      <c r="K96" s="125">
        <v>26.000050000000002</v>
      </c>
      <c r="L96" s="125">
        <v>32.520357999999995</v>
      </c>
      <c r="M96" s="125">
        <v>32.901902999999997</v>
      </c>
      <c r="N96" s="125">
        <v>35.302906</v>
      </c>
      <c r="O96" s="125">
        <v>35.179068000000001</v>
      </c>
      <c r="P96" s="126">
        <v>33.061149</v>
      </c>
      <c r="Q96" s="96">
        <f t="shared" si="2"/>
        <v>291.96244000000002</v>
      </c>
      <c r="R96" s="1457"/>
      <c r="S96" s="1329"/>
      <c r="T96" s="1329"/>
      <c r="U96" s="1329"/>
      <c r="V96" s="1329"/>
      <c r="W96" s="1329"/>
      <c r="X96" s="1329"/>
      <c r="Y96" s="1329"/>
      <c r="Z96" s="1329"/>
      <c r="AA96" s="1329"/>
      <c r="AB96" s="1329"/>
      <c r="AC96" s="1329"/>
      <c r="AD96" s="1329"/>
      <c r="AE96" s="1329"/>
      <c r="AF96" s="1329"/>
      <c r="AG96" s="1329"/>
      <c r="AH96" s="1329"/>
      <c r="AI96" s="1329"/>
      <c r="AJ96" s="1329"/>
      <c r="AK96" s="1329"/>
      <c r="AL96" s="1329"/>
      <c r="AM96" s="1329"/>
      <c r="AN96" s="1329"/>
      <c r="AO96" s="1329"/>
      <c r="AP96" s="1329"/>
      <c r="AQ96" s="1329"/>
      <c r="AR96" s="1329"/>
      <c r="AS96" s="1329"/>
      <c r="AT96" s="1329"/>
      <c r="AU96" s="1329"/>
      <c r="AV96" s="1329"/>
      <c r="AW96" s="1329"/>
      <c r="AX96" s="1329"/>
      <c r="AY96" s="1329"/>
      <c r="AZ96" s="1329"/>
      <c r="BA96" s="1329"/>
      <c r="BB96" s="1329"/>
      <c r="BC96" s="1326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</row>
    <row r="97" spans="2:158" s="3" customFormat="1" ht="18.75" customHeight="1">
      <c r="B97" s="1101"/>
      <c r="C97" s="1032"/>
      <c r="D97" s="102" t="s">
        <v>49</v>
      </c>
      <c r="E97" s="531">
        <v>40.661545999999994</v>
      </c>
      <c r="F97" s="104">
        <v>40.729331999999999</v>
      </c>
      <c r="G97" s="104">
        <v>22.256384999999998</v>
      </c>
      <c r="H97" s="104">
        <v>3.1827019999999999</v>
      </c>
      <c r="I97" s="104">
        <v>2.7581089999999997</v>
      </c>
      <c r="J97" s="104">
        <v>10.616698</v>
      </c>
      <c r="K97" s="104">
        <v>32.716060999999996</v>
      </c>
      <c r="L97" s="104">
        <v>40.112638999999994</v>
      </c>
      <c r="M97" s="104">
        <v>39.276180999999994</v>
      </c>
      <c r="N97" s="104">
        <v>42.444962000000004</v>
      </c>
      <c r="O97" s="104">
        <v>42.080321999999995</v>
      </c>
      <c r="P97" s="105">
        <v>40.031716000000003</v>
      </c>
      <c r="Q97" s="413">
        <f t="shared" si="2"/>
        <v>356.86665299999999</v>
      </c>
      <c r="R97" s="1457"/>
      <c r="S97" s="1329"/>
      <c r="T97" s="1499"/>
      <c r="U97" s="1329"/>
      <c r="V97" s="1329"/>
      <c r="W97" s="1329"/>
      <c r="X97" s="1329"/>
      <c r="Y97" s="1329"/>
      <c r="Z97" s="1329"/>
      <c r="AA97" s="1329"/>
      <c r="AB97" s="1329"/>
      <c r="AC97" s="1329"/>
      <c r="AD97" s="1329"/>
      <c r="AE97" s="1329"/>
      <c r="AF97" s="1329"/>
      <c r="AG97" s="1329"/>
      <c r="AH97" s="1329"/>
      <c r="AI97" s="1329"/>
      <c r="AJ97" s="1329"/>
      <c r="AK97" s="1329"/>
      <c r="AL97" s="1329"/>
      <c r="AM97" s="1329"/>
      <c r="AN97" s="1329"/>
      <c r="AO97" s="1329"/>
      <c r="AP97" s="1329"/>
      <c r="AQ97" s="1329"/>
      <c r="AR97" s="1329"/>
      <c r="AS97" s="1329"/>
      <c r="AT97" s="1329"/>
      <c r="AU97" s="1329"/>
      <c r="AV97" s="1329"/>
      <c r="AW97" s="1329"/>
      <c r="AX97" s="1329"/>
      <c r="AY97" s="1329"/>
      <c r="AZ97" s="1329"/>
      <c r="BA97" s="1329"/>
      <c r="BB97" s="1329"/>
      <c r="BC97" s="1326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  <c r="DL97" s="60"/>
      <c r="DM97" s="60"/>
      <c r="DN97" s="60"/>
      <c r="DO97" s="60"/>
      <c r="DP97" s="60"/>
      <c r="DQ97" s="60"/>
      <c r="DR97" s="60"/>
      <c r="DS97" s="60"/>
      <c r="DT97" s="60"/>
      <c r="DU97" s="60"/>
      <c r="DV97" s="60"/>
      <c r="DW97" s="60"/>
      <c r="DX97" s="60"/>
      <c r="DY97" s="60"/>
      <c r="DZ97" s="60"/>
      <c r="EA97" s="60"/>
      <c r="EB97" s="60"/>
      <c r="EC97" s="60"/>
      <c r="ED97" s="60"/>
      <c r="EE97" s="60"/>
      <c r="EF97" s="60"/>
      <c r="EG97" s="60"/>
      <c r="EH97" s="60"/>
      <c r="EI97" s="60"/>
      <c r="EJ97" s="60"/>
      <c r="EK97" s="60"/>
      <c r="EL97" s="60"/>
      <c r="EM97" s="60"/>
      <c r="EN97" s="60"/>
      <c r="EO97" s="60"/>
      <c r="EP97" s="60"/>
      <c r="EQ97" s="60"/>
      <c r="ER97" s="60"/>
      <c r="ES97" s="60"/>
      <c r="ET97" s="60"/>
      <c r="EU97" s="60"/>
      <c r="EV97" s="60"/>
      <c r="EW97" s="60"/>
      <c r="EX97" s="60"/>
      <c r="EY97" s="60"/>
      <c r="EZ97" s="60"/>
      <c r="FA97" s="60"/>
      <c r="FB97" s="60"/>
    </row>
    <row r="98" spans="2:158" s="3" customFormat="1" ht="18.75" customHeight="1">
      <c r="B98" s="1103">
        <v>24</v>
      </c>
      <c r="C98" s="1107" t="s">
        <v>141</v>
      </c>
      <c r="D98" s="110" t="s">
        <v>45</v>
      </c>
      <c r="E98" s="121">
        <v>70.298173100000042</v>
      </c>
      <c r="F98" s="122">
        <v>67.675040500000023</v>
      </c>
      <c r="G98" s="122">
        <v>60.721440599999987</v>
      </c>
      <c r="H98" s="122">
        <v>45.827969299999999</v>
      </c>
      <c r="I98" s="122">
        <v>47.605482800000033</v>
      </c>
      <c r="J98" s="122">
        <v>52.190325000000001</v>
      </c>
      <c r="K98" s="122">
        <v>57.112927700000022</v>
      </c>
      <c r="L98" s="122">
        <v>60.347353699999978</v>
      </c>
      <c r="M98" s="122">
        <v>60.782098399999995</v>
      </c>
      <c r="N98" s="122">
        <v>69.303728299999975</v>
      </c>
      <c r="O98" s="122">
        <v>69.696243800000019</v>
      </c>
      <c r="P98" s="123">
        <v>70.073761399999981</v>
      </c>
      <c r="Q98" s="1258">
        <f t="shared" si="2"/>
        <v>731.63454460000014</v>
      </c>
      <c r="R98" s="1457"/>
      <c r="S98" s="1329"/>
      <c r="T98" s="1462"/>
      <c r="U98" s="1329"/>
      <c r="V98" s="1329"/>
      <c r="W98" s="1329"/>
      <c r="X98" s="1329"/>
      <c r="Y98" s="1329"/>
      <c r="Z98" s="1329"/>
      <c r="AA98" s="1329"/>
      <c r="AB98" s="1329"/>
      <c r="AC98" s="1329"/>
      <c r="AD98" s="1329"/>
      <c r="AE98" s="1329"/>
      <c r="AF98" s="1329"/>
      <c r="AG98" s="1329"/>
      <c r="AH98" s="1329"/>
      <c r="AI98" s="1329"/>
      <c r="AJ98" s="1329"/>
      <c r="AK98" s="1329"/>
      <c r="AL98" s="1329"/>
      <c r="AM98" s="1329"/>
      <c r="AN98" s="1329"/>
      <c r="AO98" s="1329"/>
      <c r="AP98" s="1329"/>
      <c r="AQ98" s="1329"/>
      <c r="AR98" s="1329"/>
      <c r="AS98" s="1329"/>
      <c r="AT98" s="1329"/>
      <c r="AU98" s="1329"/>
      <c r="AV98" s="1329"/>
      <c r="AW98" s="1329"/>
      <c r="AX98" s="1329"/>
      <c r="AY98" s="1329"/>
      <c r="AZ98" s="1329"/>
      <c r="BA98" s="1329"/>
      <c r="BB98" s="1329"/>
      <c r="BC98" s="1326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</row>
    <row r="99" spans="2:158" s="3" customFormat="1" ht="18.75" customHeight="1">
      <c r="B99" s="1101"/>
      <c r="C99" s="1105"/>
      <c r="D99" s="111" t="s">
        <v>46</v>
      </c>
      <c r="E99" s="545">
        <v>20.380088600000001</v>
      </c>
      <c r="F99" s="119">
        <v>19.775936299999998</v>
      </c>
      <c r="G99" s="119">
        <v>15.449497300000003</v>
      </c>
      <c r="H99" s="119">
        <v>9.568271300000001</v>
      </c>
      <c r="I99" s="119">
        <v>9.4572680000000009</v>
      </c>
      <c r="J99" s="119">
        <v>14.739133200000001</v>
      </c>
      <c r="K99" s="119">
        <v>17.816498299999999</v>
      </c>
      <c r="L99" s="119">
        <v>15.899941600000002</v>
      </c>
      <c r="M99" s="119">
        <v>15.6424539</v>
      </c>
      <c r="N99" s="119">
        <v>18.664421300000001</v>
      </c>
      <c r="O99" s="119">
        <v>18.616534599999998</v>
      </c>
      <c r="P99" s="547">
        <v>18.265163700000002</v>
      </c>
      <c r="Q99" s="96">
        <f t="shared" si="2"/>
        <v>194.27520809999999</v>
      </c>
      <c r="R99" s="1457"/>
      <c r="S99" s="1329"/>
      <c r="T99" s="1329"/>
      <c r="U99" s="1329"/>
      <c r="V99" s="1329"/>
      <c r="W99" s="1329"/>
      <c r="X99" s="1329"/>
      <c r="Y99" s="1329"/>
      <c r="Z99" s="1329"/>
      <c r="AA99" s="1329"/>
      <c r="AB99" s="1329"/>
      <c r="AC99" s="1329"/>
      <c r="AD99" s="1329"/>
      <c r="AE99" s="1329"/>
      <c r="AF99" s="1329"/>
      <c r="AG99" s="1329"/>
      <c r="AH99" s="1329"/>
      <c r="AI99" s="1329"/>
      <c r="AJ99" s="1329"/>
      <c r="AK99" s="1329"/>
      <c r="AL99" s="1329"/>
      <c r="AM99" s="1329"/>
      <c r="AN99" s="1329"/>
      <c r="AO99" s="1329"/>
      <c r="AP99" s="1329"/>
      <c r="AQ99" s="1329"/>
      <c r="AR99" s="1329"/>
      <c r="AS99" s="1329"/>
      <c r="AT99" s="1329"/>
      <c r="AU99" s="1329"/>
      <c r="AV99" s="1329"/>
      <c r="AW99" s="1329"/>
      <c r="AX99" s="1329"/>
      <c r="AY99" s="1329"/>
      <c r="AZ99" s="1329"/>
      <c r="BA99" s="1329"/>
      <c r="BB99" s="1329"/>
      <c r="BC99" s="1326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</row>
    <row r="100" spans="2:158" s="3" customFormat="1" ht="18.75" customHeight="1">
      <c r="B100" s="1101"/>
      <c r="C100" s="1105"/>
      <c r="D100" s="111" t="s">
        <v>47</v>
      </c>
      <c r="E100" s="546"/>
      <c r="F100" s="549"/>
      <c r="G100" s="549"/>
      <c r="H100" s="549"/>
      <c r="I100" s="549"/>
      <c r="J100" s="549"/>
      <c r="K100" s="549"/>
      <c r="L100" s="549"/>
      <c r="M100" s="549"/>
      <c r="N100" s="549"/>
      <c r="O100" s="549"/>
      <c r="P100" s="548"/>
      <c r="Q100" s="96">
        <f t="shared" si="2"/>
        <v>0</v>
      </c>
      <c r="R100" s="1457"/>
      <c r="S100" s="1329"/>
      <c r="T100" s="1329"/>
      <c r="U100" s="1329"/>
      <c r="V100" s="1329"/>
      <c r="W100" s="1329"/>
      <c r="X100" s="1329"/>
      <c r="Y100" s="1500"/>
      <c r="Z100" s="1500"/>
      <c r="AA100" s="1500"/>
      <c r="AB100" s="1500"/>
      <c r="AC100" s="1500"/>
      <c r="AD100" s="1500"/>
      <c r="AE100" s="1500"/>
      <c r="AF100" s="1500"/>
      <c r="AG100" s="1500"/>
      <c r="AH100" s="1500"/>
      <c r="AI100" s="1500"/>
      <c r="AJ100" s="1329"/>
      <c r="AK100" s="1329"/>
      <c r="AL100" s="1329"/>
      <c r="AM100" s="1329"/>
      <c r="AN100" s="1329"/>
      <c r="AO100" s="1329"/>
      <c r="AP100" s="1329"/>
      <c r="AQ100" s="1329"/>
      <c r="AR100" s="1329"/>
      <c r="AS100" s="1329"/>
      <c r="AT100" s="1329"/>
      <c r="AU100" s="1329"/>
      <c r="AV100" s="1329"/>
      <c r="AW100" s="1329"/>
      <c r="AX100" s="1329"/>
      <c r="AY100" s="1329"/>
      <c r="AZ100" s="1329"/>
      <c r="BA100" s="1329"/>
      <c r="BB100" s="1329"/>
      <c r="BC100" s="1326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</row>
    <row r="101" spans="2:158" s="3" customFormat="1" ht="18.75" customHeight="1">
      <c r="B101" s="1101"/>
      <c r="C101" s="1032"/>
      <c r="D101" s="102" t="s">
        <v>49</v>
      </c>
      <c r="E101" s="531">
        <v>90.678261700000064</v>
      </c>
      <c r="F101" s="104">
        <v>87.450976800000035</v>
      </c>
      <c r="G101" s="104">
        <v>76.170937900000027</v>
      </c>
      <c r="H101" s="104">
        <v>55.396240599999992</v>
      </c>
      <c r="I101" s="104">
        <v>57.062750799999982</v>
      </c>
      <c r="J101" s="104">
        <v>66.929458199999985</v>
      </c>
      <c r="K101" s="104">
        <v>74.929426000000049</v>
      </c>
      <c r="L101" s="104">
        <v>76.247295299999976</v>
      </c>
      <c r="M101" s="104">
        <v>76.424552299999988</v>
      </c>
      <c r="N101" s="104">
        <v>87.968149600000004</v>
      </c>
      <c r="O101" s="104">
        <v>88.312778399999942</v>
      </c>
      <c r="P101" s="105">
        <v>88.338925099999997</v>
      </c>
      <c r="Q101" s="413">
        <f t="shared" si="2"/>
        <v>925.90975270000013</v>
      </c>
      <c r="R101" s="1457"/>
      <c r="S101" s="1329"/>
      <c r="T101" s="1329"/>
      <c r="U101" s="1329"/>
      <c r="V101" s="1329"/>
      <c r="W101" s="1329"/>
      <c r="X101" s="1329"/>
      <c r="Y101" s="1500"/>
      <c r="Z101" s="1500"/>
      <c r="AA101" s="1500"/>
      <c r="AB101" s="1500"/>
      <c r="AC101" s="1500"/>
      <c r="AD101" s="1500"/>
      <c r="AE101" s="1500"/>
      <c r="AF101" s="1500"/>
      <c r="AG101" s="1500"/>
      <c r="AH101" s="1500"/>
      <c r="AI101" s="1500"/>
      <c r="AJ101" s="1329"/>
      <c r="AK101" s="1329"/>
      <c r="AL101" s="1329"/>
      <c r="AM101" s="1329"/>
      <c r="AN101" s="1329"/>
      <c r="AO101" s="1329"/>
      <c r="AP101" s="1329"/>
      <c r="AQ101" s="1329"/>
      <c r="AR101" s="1329"/>
      <c r="AS101" s="1329"/>
      <c r="AT101" s="1329"/>
      <c r="AU101" s="1329"/>
      <c r="AV101" s="1329"/>
      <c r="AW101" s="1329"/>
      <c r="AX101" s="1329"/>
      <c r="AY101" s="1329"/>
      <c r="AZ101" s="1329"/>
      <c r="BA101" s="1329"/>
      <c r="BB101" s="1329"/>
      <c r="BC101" s="1326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</row>
    <row r="102" spans="2:158" s="3" customFormat="1" ht="18.75" customHeight="1">
      <c r="B102" s="1103">
        <v>25</v>
      </c>
      <c r="C102" s="1107" t="s">
        <v>273</v>
      </c>
      <c r="D102" s="110" t="s">
        <v>45</v>
      </c>
      <c r="E102" s="121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3"/>
      <c r="Q102" s="1258">
        <f t="shared" si="2"/>
        <v>0</v>
      </c>
      <c r="R102" s="1457"/>
      <c r="S102" s="1329"/>
      <c r="T102" s="1462"/>
      <c r="U102" s="1329"/>
      <c r="V102" s="1329"/>
      <c r="W102" s="1329"/>
      <c r="X102" s="1329"/>
      <c r="Y102" s="1329"/>
      <c r="Z102" s="1329"/>
      <c r="AA102" s="1329"/>
      <c r="AB102" s="1329"/>
      <c r="AC102" s="1329"/>
      <c r="AD102" s="1329"/>
      <c r="AE102" s="1329"/>
      <c r="AF102" s="1329"/>
      <c r="AG102" s="1329"/>
      <c r="AH102" s="1329"/>
      <c r="AI102" s="1329"/>
      <c r="AJ102" s="1329"/>
      <c r="AK102" s="1329"/>
      <c r="AL102" s="1329"/>
      <c r="AM102" s="1329"/>
      <c r="AN102" s="1329"/>
      <c r="AO102" s="1329"/>
      <c r="AP102" s="1329"/>
      <c r="AQ102" s="1329"/>
      <c r="AR102" s="1329"/>
      <c r="AS102" s="1329"/>
      <c r="AT102" s="1329"/>
      <c r="AU102" s="1329"/>
      <c r="AV102" s="1329"/>
      <c r="AW102" s="1329"/>
      <c r="AX102" s="1329"/>
      <c r="AY102" s="1329"/>
      <c r="AZ102" s="1329"/>
      <c r="BA102" s="1329"/>
      <c r="BB102" s="1329"/>
      <c r="BC102" s="1326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</row>
    <row r="103" spans="2:158" s="3" customFormat="1" ht="18.75" customHeight="1">
      <c r="B103" s="1101"/>
      <c r="C103" s="1105"/>
      <c r="D103" s="111" t="s">
        <v>46</v>
      </c>
      <c r="E103" s="545">
        <v>13.7853441</v>
      </c>
      <c r="F103" s="119">
        <v>11.634087299999999</v>
      </c>
      <c r="G103" s="119">
        <v>10.8253682</v>
      </c>
      <c r="H103" s="119">
        <v>4.0400030999999998</v>
      </c>
      <c r="I103" s="119">
        <v>4.6076229000000009</v>
      </c>
      <c r="J103" s="119">
        <v>4.9021640000000009</v>
      </c>
      <c r="K103" s="119">
        <v>4.8925989999999997</v>
      </c>
      <c r="L103" s="119">
        <v>3.4341145000000002</v>
      </c>
      <c r="M103" s="119">
        <v>4.5209339999999996</v>
      </c>
      <c r="N103" s="119">
        <v>4.7609947000000004</v>
      </c>
      <c r="O103" s="119">
        <v>4.2021785999999999</v>
      </c>
      <c r="P103" s="547">
        <v>5.0522204999999998</v>
      </c>
      <c r="Q103" s="96">
        <f t="shared" si="2"/>
        <v>76.657630900000001</v>
      </c>
      <c r="R103" s="1457"/>
      <c r="S103" s="1329"/>
      <c r="T103" s="1329"/>
      <c r="U103" s="1329"/>
      <c r="V103" s="1329"/>
      <c r="W103" s="1329"/>
      <c r="X103" s="1329"/>
      <c r="Y103" s="1500"/>
      <c r="Z103" s="1500"/>
      <c r="AA103" s="1500"/>
      <c r="AB103" s="1500"/>
      <c r="AC103" s="1500"/>
      <c r="AD103" s="1500"/>
      <c r="AE103" s="1500"/>
      <c r="AF103" s="1500"/>
      <c r="AG103" s="1500"/>
      <c r="AH103" s="1500"/>
      <c r="AI103" s="1500"/>
      <c r="AJ103" s="1329"/>
      <c r="AK103" s="1329"/>
      <c r="AL103" s="1329"/>
      <c r="AM103" s="1329"/>
      <c r="AN103" s="1329"/>
      <c r="AO103" s="1329"/>
      <c r="AP103" s="1329"/>
      <c r="AQ103" s="1329"/>
      <c r="AR103" s="1329"/>
      <c r="AS103" s="1329"/>
      <c r="AT103" s="1329"/>
      <c r="AU103" s="1329"/>
      <c r="AV103" s="1329"/>
      <c r="AW103" s="1329"/>
      <c r="AX103" s="1329"/>
      <c r="AY103" s="1329"/>
      <c r="AZ103" s="1329"/>
      <c r="BA103" s="1329"/>
      <c r="BB103" s="1329"/>
      <c r="BC103" s="1326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</row>
    <row r="104" spans="2:158" s="3" customFormat="1" ht="18.75" customHeight="1">
      <c r="B104" s="1101"/>
      <c r="C104" s="1105"/>
      <c r="D104" s="111" t="s">
        <v>47</v>
      </c>
      <c r="E104" s="546">
        <v>19.07846880000001</v>
      </c>
      <c r="F104" s="549">
        <v>18.019270999999996</v>
      </c>
      <c r="G104" s="549">
        <v>14.776075000000001</v>
      </c>
      <c r="H104" s="549">
        <v>9.8761903999999987</v>
      </c>
      <c r="I104" s="549">
        <v>11.511052599999998</v>
      </c>
      <c r="J104" s="549">
        <v>12.7874397</v>
      </c>
      <c r="K104" s="549">
        <v>13.350441900000002</v>
      </c>
      <c r="L104" s="549">
        <v>14.141420899999996</v>
      </c>
      <c r="M104" s="549">
        <v>14.4358184</v>
      </c>
      <c r="N104" s="549">
        <v>13.6548357</v>
      </c>
      <c r="O104" s="549">
        <v>12.696683400000001</v>
      </c>
      <c r="P104" s="548">
        <v>13.338741399999998</v>
      </c>
      <c r="Q104" s="96">
        <f t="shared" si="2"/>
        <v>167.66643920000001</v>
      </c>
      <c r="R104" s="1457"/>
      <c r="S104" s="1329"/>
      <c r="T104" s="1329"/>
      <c r="U104" s="1329"/>
      <c r="V104" s="1329"/>
      <c r="W104" s="1329"/>
      <c r="X104" s="1329"/>
      <c r="Y104" s="1500"/>
      <c r="Z104" s="1500"/>
      <c r="AA104" s="1500"/>
      <c r="AB104" s="1500"/>
      <c r="AC104" s="1500"/>
      <c r="AD104" s="1500"/>
      <c r="AE104" s="1500"/>
      <c r="AF104" s="1500"/>
      <c r="AG104" s="1500"/>
      <c r="AH104" s="1500"/>
      <c r="AI104" s="1500"/>
      <c r="AJ104" s="1329"/>
      <c r="AK104" s="1329"/>
      <c r="AL104" s="1329"/>
      <c r="AM104" s="1329"/>
      <c r="AN104" s="1329"/>
      <c r="AO104" s="1329"/>
      <c r="AP104" s="1329"/>
      <c r="AQ104" s="1329"/>
      <c r="AR104" s="1329"/>
      <c r="AS104" s="1329"/>
      <c r="AT104" s="1329"/>
      <c r="AU104" s="1329"/>
      <c r="AV104" s="1329"/>
      <c r="AW104" s="1329"/>
      <c r="AX104" s="1329"/>
      <c r="AY104" s="1329"/>
      <c r="AZ104" s="1329"/>
      <c r="BA104" s="1329"/>
      <c r="BB104" s="1329"/>
      <c r="BC104" s="1326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</row>
    <row r="105" spans="2:158" s="3" customFormat="1" ht="18.75" customHeight="1">
      <c r="B105" s="1101"/>
      <c r="C105" s="1032"/>
      <c r="D105" s="102" t="s">
        <v>49</v>
      </c>
      <c r="E105" s="531">
        <v>32.863812899999992</v>
      </c>
      <c r="F105" s="104">
        <v>29.653358300000008</v>
      </c>
      <c r="G105" s="104">
        <v>25.601443200000002</v>
      </c>
      <c r="H105" s="104">
        <v>13.916193500000002</v>
      </c>
      <c r="I105" s="104">
        <v>16.118675499999995</v>
      </c>
      <c r="J105" s="104">
        <v>17.689603700000003</v>
      </c>
      <c r="K105" s="104">
        <v>18.2430409</v>
      </c>
      <c r="L105" s="104">
        <v>17.5755354</v>
      </c>
      <c r="M105" s="104">
        <v>18.956752399999999</v>
      </c>
      <c r="N105" s="104">
        <v>18.415830400000004</v>
      </c>
      <c r="O105" s="104">
        <v>16.898862000000001</v>
      </c>
      <c r="P105" s="105">
        <v>18.390961900000001</v>
      </c>
      <c r="Q105" s="413">
        <f t="shared" si="2"/>
        <v>244.32407010000003</v>
      </c>
      <c r="R105" s="1457"/>
      <c r="S105" s="1329"/>
      <c r="T105" s="1329"/>
      <c r="U105" s="1329"/>
      <c r="V105" s="1329"/>
      <c r="W105" s="1329"/>
      <c r="X105" s="1329"/>
      <c r="Y105" s="1500"/>
      <c r="Z105" s="1500"/>
      <c r="AA105" s="1500"/>
      <c r="AB105" s="1500"/>
      <c r="AC105" s="1500"/>
      <c r="AD105" s="1500"/>
      <c r="AE105" s="1500"/>
      <c r="AF105" s="1500"/>
      <c r="AG105" s="1500"/>
      <c r="AH105" s="1500"/>
      <c r="AI105" s="1500"/>
      <c r="AJ105" s="1329"/>
      <c r="AK105" s="1329"/>
      <c r="AL105" s="1329"/>
      <c r="AM105" s="1329"/>
      <c r="AN105" s="1329"/>
      <c r="AO105" s="1329"/>
      <c r="AP105" s="1329"/>
      <c r="AQ105" s="1329"/>
      <c r="AR105" s="1329"/>
      <c r="AS105" s="1329"/>
      <c r="AT105" s="1329"/>
      <c r="AU105" s="1329"/>
      <c r="AV105" s="1329"/>
      <c r="AW105" s="1329"/>
      <c r="AX105" s="1329"/>
      <c r="AY105" s="1329"/>
      <c r="AZ105" s="1329"/>
      <c r="BA105" s="1329"/>
      <c r="BB105" s="1329"/>
      <c r="BC105" s="1326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</row>
    <row r="106" spans="2:158" s="3" customFormat="1" ht="18.75" customHeight="1">
      <c r="B106" s="1103">
        <v>26</v>
      </c>
      <c r="C106" s="1107" t="s">
        <v>244</v>
      </c>
      <c r="D106" s="110" t="s">
        <v>45</v>
      </c>
      <c r="E106" s="534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8"/>
      <c r="Q106" s="1258">
        <f t="shared" si="2"/>
        <v>0</v>
      </c>
      <c r="R106" s="1457"/>
      <c r="S106" s="1329"/>
      <c r="T106" s="1329"/>
      <c r="U106" s="1329"/>
      <c r="V106" s="1329"/>
      <c r="W106" s="1329"/>
      <c r="X106" s="1329"/>
      <c r="Y106" s="1500"/>
      <c r="Z106" s="1500"/>
      <c r="AA106" s="1500"/>
      <c r="AB106" s="1500"/>
      <c r="AC106" s="1500"/>
      <c r="AD106" s="1500"/>
      <c r="AE106" s="1500"/>
      <c r="AF106" s="1500"/>
      <c r="AG106" s="1500"/>
      <c r="AH106" s="1500"/>
      <c r="AI106" s="1500"/>
      <c r="AJ106" s="1329"/>
      <c r="AK106" s="1329"/>
      <c r="AL106" s="1329"/>
      <c r="AM106" s="1329"/>
      <c r="AN106" s="1329"/>
      <c r="AO106" s="1329"/>
      <c r="AP106" s="1329"/>
      <c r="AQ106" s="1329"/>
      <c r="AR106" s="1329"/>
      <c r="AS106" s="1329"/>
      <c r="AT106" s="1329"/>
      <c r="AU106" s="1329"/>
      <c r="AV106" s="1329"/>
      <c r="AW106" s="1329"/>
      <c r="AX106" s="1329"/>
      <c r="AY106" s="1329"/>
      <c r="AZ106" s="1329"/>
      <c r="BA106" s="1329"/>
      <c r="BB106" s="1329"/>
      <c r="BC106" s="1326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</row>
    <row r="107" spans="2:158" s="3" customFormat="1" ht="18.75" customHeight="1">
      <c r="B107" s="1101"/>
      <c r="C107" s="1105"/>
      <c r="D107" s="111" t="s">
        <v>46</v>
      </c>
      <c r="E107" s="534">
        <v>2.0925919999999998</v>
      </c>
      <c r="F107" s="113">
        <v>1.561618</v>
      </c>
      <c r="G107" s="113">
        <v>1.4818519999999999</v>
      </c>
      <c r="H107" s="113">
        <v>1.2122820000000001</v>
      </c>
      <c r="I107" s="113">
        <v>1.478936</v>
      </c>
      <c r="J107" s="113">
        <v>1.772454</v>
      </c>
      <c r="K107" s="113">
        <v>2.2480440000000002</v>
      </c>
      <c r="L107" s="113">
        <v>2.2799589999999998</v>
      </c>
      <c r="M107" s="113">
        <v>2.2655409999999998</v>
      </c>
      <c r="N107" s="113">
        <v>2.7203529999999998</v>
      </c>
      <c r="O107" s="113">
        <v>2.7348870000000001</v>
      </c>
      <c r="P107" s="114">
        <v>2.9719319999999998</v>
      </c>
      <c r="Q107" s="1258">
        <f t="shared" si="2"/>
        <v>24.820449999999997</v>
      </c>
      <c r="R107" s="1457"/>
      <c r="S107" s="1329"/>
      <c r="T107" s="1329"/>
      <c r="U107" s="1329"/>
      <c r="V107" s="1329"/>
      <c r="W107" s="1329"/>
      <c r="X107" s="1329"/>
      <c r="Y107" s="1501"/>
      <c r="Z107" s="1501"/>
      <c r="AA107" s="1501"/>
      <c r="AB107" s="1501"/>
      <c r="AC107" s="1501"/>
      <c r="AD107" s="1501"/>
      <c r="AE107" s="1501"/>
      <c r="AF107" s="1501"/>
      <c r="AG107" s="1329"/>
      <c r="AH107" s="1329"/>
      <c r="AI107" s="1329"/>
      <c r="AJ107" s="1329"/>
      <c r="AK107" s="1329"/>
      <c r="AL107" s="1329"/>
      <c r="AM107" s="1329"/>
      <c r="AN107" s="1329"/>
      <c r="AO107" s="1329"/>
      <c r="AP107" s="1329"/>
      <c r="AQ107" s="1329"/>
      <c r="AR107" s="1329"/>
      <c r="AS107" s="1329"/>
      <c r="AT107" s="1329"/>
      <c r="AU107" s="1329"/>
      <c r="AV107" s="1329"/>
      <c r="AW107" s="1329"/>
      <c r="AX107" s="1329"/>
      <c r="AY107" s="1329"/>
      <c r="AZ107" s="1329"/>
      <c r="BA107" s="1329"/>
      <c r="BB107" s="1329"/>
      <c r="BC107" s="1326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</row>
    <row r="108" spans="2:158" s="3" customFormat="1" ht="18.75" customHeight="1">
      <c r="B108" s="1101"/>
      <c r="C108" s="1105"/>
      <c r="D108" s="111" t="s">
        <v>47</v>
      </c>
      <c r="E108" s="124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6"/>
      <c r="Q108" s="96">
        <f t="shared" si="2"/>
        <v>0</v>
      </c>
      <c r="R108" s="1457"/>
      <c r="S108" s="1329"/>
      <c r="T108" s="1329"/>
      <c r="U108" s="1329"/>
      <c r="V108" s="1329"/>
      <c r="W108" s="1329"/>
      <c r="X108" s="1329"/>
      <c r="Y108" s="1500"/>
      <c r="Z108" s="1500"/>
      <c r="AA108" s="1500"/>
      <c r="AB108" s="1500"/>
      <c r="AC108" s="1500"/>
      <c r="AD108" s="1500"/>
      <c r="AE108" s="1500"/>
      <c r="AF108" s="1500"/>
      <c r="AG108" s="1500"/>
      <c r="AH108" s="1500"/>
      <c r="AI108" s="1500"/>
      <c r="AJ108" s="1329"/>
      <c r="AK108" s="1329"/>
      <c r="AL108" s="1329"/>
      <c r="AM108" s="1329"/>
      <c r="AN108" s="1329"/>
      <c r="AO108" s="1329"/>
      <c r="AP108" s="1329"/>
      <c r="AQ108" s="1329"/>
      <c r="AR108" s="1329"/>
      <c r="AS108" s="1329"/>
      <c r="AT108" s="1329"/>
      <c r="AU108" s="1329"/>
      <c r="AV108" s="1329"/>
      <c r="AW108" s="1329"/>
      <c r="AX108" s="1329"/>
      <c r="AY108" s="1329"/>
      <c r="AZ108" s="1329"/>
      <c r="BA108" s="1329"/>
      <c r="BB108" s="1329"/>
      <c r="BC108" s="1326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</row>
    <row r="109" spans="2:158" s="3" customFormat="1" ht="18.75" customHeight="1" thickBot="1">
      <c r="B109" s="1101"/>
      <c r="C109" s="1102"/>
      <c r="D109" s="102" t="s">
        <v>49</v>
      </c>
      <c r="E109" s="531">
        <v>2.0925919999999998</v>
      </c>
      <c r="F109" s="104">
        <v>1.561618</v>
      </c>
      <c r="G109" s="104">
        <v>1.4818519999999999</v>
      </c>
      <c r="H109" s="104">
        <v>1.2122820000000001</v>
      </c>
      <c r="I109" s="104">
        <v>1.478936</v>
      </c>
      <c r="J109" s="104">
        <v>1.772454</v>
      </c>
      <c r="K109" s="104">
        <v>2.2480440000000002</v>
      </c>
      <c r="L109" s="104">
        <v>2.2799589999999998</v>
      </c>
      <c r="M109" s="104">
        <v>2.2655409999999998</v>
      </c>
      <c r="N109" s="104">
        <v>2.7203529999999998</v>
      </c>
      <c r="O109" s="104">
        <v>2.7348870000000001</v>
      </c>
      <c r="P109" s="105">
        <v>2.9719319999999998</v>
      </c>
      <c r="Q109" s="413">
        <f t="shared" si="2"/>
        <v>24.820449999999997</v>
      </c>
      <c r="R109" s="1457"/>
      <c r="S109" s="1329"/>
      <c r="T109" s="1329"/>
      <c r="U109" s="1329"/>
      <c r="V109" s="1329"/>
      <c r="W109" s="1329"/>
      <c r="X109" s="1329"/>
      <c r="Y109" s="1500"/>
      <c r="Z109" s="1500"/>
      <c r="AA109" s="1500"/>
      <c r="AB109" s="1500"/>
      <c r="AC109" s="1500"/>
      <c r="AD109" s="1500"/>
      <c r="AE109" s="1500"/>
      <c r="AF109" s="1500"/>
      <c r="AG109" s="1500"/>
      <c r="AH109" s="1500"/>
      <c r="AI109" s="1500"/>
      <c r="AJ109" s="1329"/>
      <c r="AK109" s="1329"/>
      <c r="AL109" s="1329"/>
      <c r="AM109" s="1329"/>
      <c r="AN109" s="1329"/>
      <c r="AO109" s="1329"/>
      <c r="AP109" s="1329"/>
      <c r="AQ109" s="1329"/>
      <c r="AR109" s="1329"/>
      <c r="AS109" s="1329"/>
      <c r="AT109" s="1329"/>
      <c r="AU109" s="1329"/>
      <c r="AV109" s="1329"/>
      <c r="AW109" s="1329"/>
      <c r="AX109" s="1329"/>
      <c r="AY109" s="1329"/>
      <c r="AZ109" s="1329"/>
      <c r="BA109" s="1329"/>
      <c r="BB109" s="1329"/>
      <c r="BC109" s="1326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</row>
    <row r="110" spans="2:158" s="3" customFormat="1" ht="18.75" customHeight="1" thickTop="1">
      <c r="B110" s="2012" t="s">
        <v>173</v>
      </c>
      <c r="C110" s="2013"/>
      <c r="D110" s="127" t="s">
        <v>45</v>
      </c>
      <c r="E110" s="128">
        <f>SUMIF($D$6:$D$109,$D$110,E$6:E$109)</f>
        <v>1478.4755660000001</v>
      </c>
      <c r="F110" s="129">
        <f t="shared" ref="F110:P110" si="3">SUMIF($D$6:$D$109,$D$110,F$6:F$109)</f>
        <v>1383.6795235999998</v>
      </c>
      <c r="G110" s="129">
        <f t="shared" si="3"/>
        <v>1206.5248885999999</v>
      </c>
      <c r="H110" s="129">
        <f t="shared" si="3"/>
        <v>865.42091289999973</v>
      </c>
      <c r="I110" s="129">
        <f t="shared" si="3"/>
        <v>1029.5392254000001</v>
      </c>
      <c r="J110" s="129">
        <f t="shared" si="3"/>
        <v>1265.3671141</v>
      </c>
      <c r="K110" s="129">
        <f t="shared" si="3"/>
        <v>1411.5589258</v>
      </c>
      <c r="L110" s="129">
        <f t="shared" si="3"/>
        <v>1480.0109681999995</v>
      </c>
      <c r="M110" s="129">
        <f t="shared" si="3"/>
        <v>1394.9002691000001</v>
      </c>
      <c r="N110" s="129">
        <f t="shared" si="3"/>
        <v>1506.3070304999997</v>
      </c>
      <c r="O110" s="129">
        <f t="shared" si="3"/>
        <v>1470.5845421000004</v>
      </c>
      <c r="P110" s="130">
        <f t="shared" si="3"/>
        <v>1552.0342717999997</v>
      </c>
      <c r="Q110" s="410">
        <f>SUM(E110:P110)</f>
        <v>16044.4032381</v>
      </c>
      <c r="R110" s="1457"/>
      <c r="S110" s="1329"/>
      <c r="T110" s="1329"/>
      <c r="U110" s="1329"/>
      <c r="V110" s="1329"/>
      <c r="W110" s="1329"/>
      <c r="X110" s="1329"/>
      <c r="Y110" s="1500"/>
      <c r="Z110" s="1500"/>
      <c r="AA110" s="1500"/>
      <c r="AB110" s="1500"/>
      <c r="AC110" s="1500"/>
      <c r="AD110" s="1500"/>
      <c r="AE110" s="1500"/>
      <c r="AF110" s="1500"/>
      <c r="AG110" s="1500"/>
      <c r="AH110" s="1500"/>
      <c r="AI110" s="1500"/>
      <c r="AJ110" s="1329"/>
      <c r="AK110" s="1329"/>
      <c r="AL110" s="1329"/>
      <c r="AM110" s="1329"/>
      <c r="AN110" s="1329"/>
      <c r="AO110" s="1329"/>
      <c r="AP110" s="1329"/>
      <c r="AQ110" s="1329"/>
      <c r="AR110" s="1329"/>
      <c r="AS110" s="1329"/>
      <c r="AT110" s="1329"/>
      <c r="AU110" s="1329"/>
      <c r="AV110" s="1329"/>
      <c r="AW110" s="1329"/>
      <c r="AX110" s="1329"/>
      <c r="AY110" s="1329"/>
      <c r="AZ110" s="1329"/>
      <c r="BA110" s="1329"/>
      <c r="BB110" s="1329"/>
      <c r="BC110" s="1326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</row>
    <row r="111" spans="2:158" s="3" customFormat="1" ht="18.75" customHeight="1">
      <c r="B111" s="2014"/>
      <c r="C111" s="2015"/>
      <c r="D111" s="131" t="s">
        <v>46</v>
      </c>
      <c r="E111" s="132">
        <f t="shared" ref="E111:P111" si="4">SUMIF($D$6:$D$109,$D$111,E$6:E$109)</f>
        <v>135.8905714</v>
      </c>
      <c r="F111" s="133">
        <f t="shared" si="4"/>
        <v>131.89774110000002</v>
      </c>
      <c r="G111" s="133">
        <f t="shared" si="4"/>
        <v>110.13294070000001</v>
      </c>
      <c r="H111" s="133">
        <f t="shared" si="4"/>
        <v>68.150026400000002</v>
      </c>
      <c r="I111" s="133">
        <f t="shared" si="4"/>
        <v>85.051630199999991</v>
      </c>
      <c r="J111" s="133">
        <f t="shared" si="4"/>
        <v>109.0415613</v>
      </c>
      <c r="K111" s="133">
        <f t="shared" si="4"/>
        <v>117.41684100000001</v>
      </c>
      <c r="L111" s="133">
        <f t="shared" si="4"/>
        <v>126.52760000000001</v>
      </c>
      <c r="M111" s="133">
        <f t="shared" si="4"/>
        <v>131.85407480000001</v>
      </c>
      <c r="N111" s="133">
        <f t="shared" si="4"/>
        <v>143.71490659999998</v>
      </c>
      <c r="O111" s="133">
        <f t="shared" si="4"/>
        <v>147.58388159999998</v>
      </c>
      <c r="P111" s="134">
        <f t="shared" si="4"/>
        <v>153.03558050000001</v>
      </c>
      <c r="Q111" s="411">
        <f>SUM(E111:P111)</f>
        <v>1460.2973555999999</v>
      </c>
      <c r="R111" s="1457"/>
      <c r="S111" s="1329"/>
      <c r="T111" s="1329"/>
      <c r="U111" s="1329"/>
      <c r="V111" s="1329"/>
      <c r="W111" s="1329"/>
      <c r="X111" s="1329"/>
      <c r="Y111" s="1500"/>
      <c r="Z111" s="1500"/>
      <c r="AA111" s="1500"/>
      <c r="AB111" s="1500"/>
      <c r="AC111" s="1500"/>
      <c r="AD111" s="1500"/>
      <c r="AE111" s="1500"/>
      <c r="AF111" s="1500"/>
      <c r="AG111" s="1500"/>
      <c r="AH111" s="1500"/>
      <c r="AI111" s="1500"/>
      <c r="AJ111" s="1329"/>
      <c r="AK111" s="1329"/>
      <c r="AL111" s="1329"/>
      <c r="AM111" s="1329"/>
      <c r="AN111" s="1329"/>
      <c r="AO111" s="1329"/>
      <c r="AP111" s="1329"/>
      <c r="AQ111" s="1329"/>
      <c r="AR111" s="1329"/>
      <c r="AS111" s="1329"/>
      <c r="AT111" s="1329"/>
      <c r="AU111" s="1329"/>
      <c r="AV111" s="1329"/>
      <c r="AW111" s="1329"/>
      <c r="AX111" s="1329"/>
      <c r="AY111" s="1329"/>
      <c r="AZ111" s="1329"/>
      <c r="BA111" s="1329"/>
      <c r="BB111" s="1329"/>
      <c r="BC111" s="1326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</row>
    <row r="112" spans="2:158" s="3" customFormat="1" ht="18.75" customHeight="1" thickBot="1">
      <c r="B112" s="2016"/>
      <c r="C112" s="2017"/>
      <c r="D112" s="135" t="s">
        <v>47</v>
      </c>
      <c r="E112" s="136">
        <f t="shared" ref="E112:P112" si="5">SUMIF($D$6:$D$109,$D$112,E$6:E$109)</f>
        <v>515.27965629999994</v>
      </c>
      <c r="F112" s="137">
        <f t="shared" si="5"/>
        <v>517.89273780000008</v>
      </c>
      <c r="G112" s="137">
        <f t="shared" si="5"/>
        <v>412.69485400000008</v>
      </c>
      <c r="H112" s="137">
        <f t="shared" si="5"/>
        <v>252.30472839999993</v>
      </c>
      <c r="I112" s="137">
        <f t="shared" si="5"/>
        <v>292.91828800000002</v>
      </c>
      <c r="J112" s="137">
        <f t="shared" si="5"/>
        <v>390.65493459999999</v>
      </c>
      <c r="K112" s="137">
        <f t="shared" si="5"/>
        <v>463.3410801</v>
      </c>
      <c r="L112" s="137">
        <f t="shared" si="5"/>
        <v>470.46357930000005</v>
      </c>
      <c r="M112" s="137">
        <f t="shared" si="5"/>
        <v>472.83800660000003</v>
      </c>
      <c r="N112" s="137">
        <f t="shared" si="5"/>
        <v>508.7117093</v>
      </c>
      <c r="O112" s="137">
        <f t="shared" si="5"/>
        <v>524.96809189999999</v>
      </c>
      <c r="P112" s="138">
        <f t="shared" si="5"/>
        <v>530.94006359999992</v>
      </c>
      <c r="Q112" s="409">
        <f>SUM(E112:P112)</f>
        <v>5353.0077299000004</v>
      </c>
      <c r="R112" s="1457"/>
      <c r="S112" s="1329"/>
      <c r="T112" s="1329"/>
      <c r="U112" s="1329"/>
      <c r="V112" s="1329"/>
      <c r="W112" s="1329"/>
      <c r="X112" s="1329"/>
      <c r="Y112" s="1329"/>
      <c r="Z112" s="1329"/>
      <c r="AA112" s="1329"/>
      <c r="AB112" s="1329"/>
      <c r="AC112" s="1329"/>
      <c r="AD112" s="1329"/>
      <c r="AE112" s="1329"/>
      <c r="AF112" s="1329"/>
      <c r="AG112" s="1329"/>
      <c r="AH112" s="1329"/>
      <c r="AI112" s="1329"/>
      <c r="AJ112" s="1329"/>
      <c r="AK112" s="1329"/>
      <c r="AL112" s="1329"/>
      <c r="AM112" s="1329"/>
      <c r="AN112" s="1329"/>
      <c r="AO112" s="1329"/>
      <c r="AP112" s="1329"/>
      <c r="AQ112" s="1329"/>
      <c r="AR112" s="1329"/>
      <c r="AS112" s="1329"/>
      <c r="AT112" s="1329"/>
      <c r="AU112" s="1329"/>
      <c r="AV112" s="1329"/>
      <c r="AW112" s="1329"/>
      <c r="AX112" s="1329"/>
      <c r="AY112" s="1329"/>
      <c r="AZ112" s="1329"/>
      <c r="BA112" s="1329"/>
      <c r="BB112" s="1329"/>
      <c r="BC112" s="1326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</row>
    <row r="113" spans="2:158" s="3" customFormat="1" ht="24" customHeight="1" thickBot="1">
      <c r="B113" s="2018" t="s">
        <v>49</v>
      </c>
      <c r="C113" s="2019"/>
      <c r="D113" s="139"/>
      <c r="E113" s="1265">
        <f t="shared" ref="E113:Q113" si="6">SUM(E110:E112)</f>
        <v>2129.6457937</v>
      </c>
      <c r="F113" s="1266">
        <f>SUM(F110:F112)</f>
        <v>2033.4700025</v>
      </c>
      <c r="G113" s="1266">
        <f t="shared" si="6"/>
        <v>1729.3526833000001</v>
      </c>
      <c r="H113" s="1266">
        <f t="shared" si="6"/>
        <v>1185.8756676999997</v>
      </c>
      <c r="I113" s="1266">
        <f t="shared" si="6"/>
        <v>1407.5091436000002</v>
      </c>
      <c r="J113" s="1266">
        <f t="shared" si="6"/>
        <v>1765.0636099999999</v>
      </c>
      <c r="K113" s="1266">
        <f t="shared" si="6"/>
        <v>1992.3168469</v>
      </c>
      <c r="L113" s="1266">
        <f t="shared" si="6"/>
        <v>2077.0021474999999</v>
      </c>
      <c r="M113" s="1266">
        <f t="shared" si="6"/>
        <v>1999.5923505000001</v>
      </c>
      <c r="N113" s="1266">
        <f t="shared" si="6"/>
        <v>2158.7336463999995</v>
      </c>
      <c r="O113" s="1266">
        <f t="shared" si="6"/>
        <v>2143.1365156000002</v>
      </c>
      <c r="P113" s="1267">
        <f t="shared" si="6"/>
        <v>2236.0099158999997</v>
      </c>
      <c r="Q113" s="409">
        <f t="shared" si="6"/>
        <v>22857.7083236</v>
      </c>
      <c r="R113" s="1457"/>
      <c r="S113" s="1329"/>
      <c r="T113" s="1329"/>
      <c r="U113" s="1329"/>
      <c r="V113" s="1329"/>
      <c r="W113" s="1329"/>
      <c r="X113" s="1329"/>
      <c r="Y113" s="1329"/>
      <c r="Z113" s="1329"/>
      <c r="AA113" s="1329"/>
      <c r="AB113" s="1329"/>
      <c r="AC113" s="1329"/>
      <c r="AD113" s="1329"/>
      <c r="AE113" s="1329"/>
      <c r="AF113" s="1329"/>
      <c r="AG113" s="1329"/>
      <c r="AH113" s="1329"/>
      <c r="AI113" s="1329"/>
      <c r="AJ113" s="1329"/>
      <c r="AK113" s="1329"/>
      <c r="AL113" s="1329"/>
      <c r="AM113" s="1329"/>
      <c r="AN113" s="1329"/>
      <c r="AO113" s="1329"/>
      <c r="AP113" s="1329"/>
      <c r="AQ113" s="1329"/>
      <c r="AR113" s="1329"/>
      <c r="AS113" s="1329"/>
      <c r="AT113" s="1329"/>
      <c r="AU113" s="1329"/>
      <c r="AV113" s="1329"/>
      <c r="AW113" s="1329"/>
      <c r="AX113" s="1329"/>
      <c r="AY113" s="1329"/>
      <c r="AZ113" s="1329"/>
      <c r="BA113" s="1329"/>
      <c r="BB113" s="1329"/>
      <c r="BC113" s="1326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</row>
    <row r="114" spans="2:158" s="3" customFormat="1" ht="18.75" customHeight="1">
      <c r="D114" s="237"/>
      <c r="E114" s="633"/>
      <c r="R114" s="1457"/>
      <c r="S114" s="1329"/>
      <c r="T114" s="1329"/>
      <c r="U114" s="1329"/>
      <c r="V114" s="1329"/>
      <c r="W114" s="1329"/>
      <c r="X114" s="1329"/>
      <c r="Y114" s="1329"/>
      <c r="Z114" s="1329"/>
      <c r="AA114" s="1329"/>
      <c r="AB114" s="1329"/>
      <c r="AC114" s="1329"/>
      <c r="AD114" s="1329"/>
      <c r="AE114" s="1329"/>
      <c r="AF114" s="1329"/>
      <c r="AG114" s="1329"/>
      <c r="AH114" s="1329"/>
      <c r="AI114" s="1329"/>
      <c r="AJ114" s="1329"/>
      <c r="AK114" s="1329"/>
      <c r="AL114" s="1329"/>
      <c r="AM114" s="1329"/>
      <c r="AN114" s="1329"/>
      <c r="AO114" s="1329"/>
      <c r="AP114" s="1329"/>
      <c r="AQ114" s="1329"/>
      <c r="AR114" s="1329"/>
      <c r="AS114" s="1329"/>
      <c r="AT114" s="1329"/>
      <c r="AU114" s="1329"/>
      <c r="AV114" s="1329"/>
      <c r="AW114" s="1329"/>
      <c r="AX114" s="1329"/>
      <c r="AY114" s="1329"/>
      <c r="AZ114" s="1329"/>
      <c r="BA114" s="1329"/>
      <c r="BB114" s="1329"/>
      <c r="BC114" s="1326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</row>
    <row r="115" spans="2:158" s="2" customFormat="1">
      <c r="D115" s="5"/>
      <c r="R115" s="1340"/>
      <c r="S115" s="1330"/>
      <c r="T115" s="1330"/>
      <c r="U115" s="1330"/>
      <c r="V115" s="1330"/>
      <c r="W115" s="1330"/>
      <c r="X115" s="1330"/>
      <c r="Y115" s="1497"/>
      <c r="Z115" s="1497"/>
      <c r="AA115" s="1497"/>
      <c r="AB115" s="1497"/>
      <c r="AC115" s="1497"/>
      <c r="AD115" s="1497"/>
      <c r="AE115" s="1497"/>
      <c r="AF115" s="1497"/>
      <c r="AG115" s="1497"/>
      <c r="AH115" s="1497"/>
      <c r="AI115" s="1497"/>
      <c r="AJ115" s="1330"/>
      <c r="AK115" s="1330"/>
      <c r="AL115" s="1330"/>
      <c r="AM115" s="1330"/>
      <c r="AN115" s="1330"/>
      <c r="AO115" s="1330"/>
      <c r="AP115" s="1330"/>
      <c r="AQ115" s="1330"/>
      <c r="AR115" s="1330"/>
      <c r="AS115" s="1330"/>
      <c r="AT115" s="1330"/>
      <c r="AU115" s="1330"/>
      <c r="AV115" s="1330"/>
      <c r="AW115" s="1330"/>
      <c r="AX115" s="1330"/>
      <c r="AY115" s="1330"/>
      <c r="AZ115" s="1330"/>
      <c r="BA115" s="1330"/>
      <c r="BB115" s="1330"/>
      <c r="BC115" s="1327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</row>
    <row r="116" spans="2:158">
      <c r="B116" s="2"/>
      <c r="C116" s="2"/>
      <c r="D116" s="5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1340"/>
      <c r="S116" s="1330"/>
      <c r="T116" s="1330"/>
      <c r="U116" s="1330"/>
      <c r="V116" s="1330"/>
      <c r="W116" s="1330"/>
      <c r="X116" s="1330"/>
      <c r="Y116" s="1497"/>
      <c r="Z116" s="1497"/>
      <c r="AA116" s="1497"/>
      <c r="AB116" s="1497"/>
      <c r="AC116" s="1497"/>
      <c r="AD116" s="1497"/>
      <c r="AE116" s="1497"/>
      <c r="AF116" s="1497"/>
      <c r="AG116" s="1497"/>
      <c r="AH116" s="1497"/>
      <c r="AI116" s="1497"/>
      <c r="AJ116" s="1330"/>
      <c r="AK116" s="1330"/>
      <c r="AL116" s="1330"/>
      <c r="AM116" s="1330"/>
      <c r="AN116" s="1330"/>
      <c r="AO116" s="1330"/>
      <c r="AP116" s="1330"/>
      <c r="AQ116" s="1330"/>
      <c r="AR116" s="1330"/>
      <c r="AS116" s="1330"/>
      <c r="AT116" s="1330"/>
      <c r="AU116" s="1330"/>
      <c r="AV116" s="1330"/>
      <c r="AW116" s="1330"/>
      <c r="AX116" s="1330"/>
      <c r="AY116" s="1330"/>
      <c r="AZ116" s="1330"/>
      <c r="BA116" s="1330"/>
      <c r="BB116" s="1330"/>
      <c r="BC116" s="1327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</row>
    <row r="117" spans="2:158">
      <c r="B117" s="2"/>
      <c r="C117" s="2"/>
      <c r="D117" s="5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1340"/>
      <c r="S117" s="1330"/>
      <c r="T117" s="1330"/>
      <c r="U117" s="1330"/>
      <c r="V117" s="1330"/>
      <c r="W117" s="1330"/>
      <c r="X117" s="1330"/>
      <c r="Y117" s="1497"/>
      <c r="Z117" s="1497"/>
      <c r="AA117" s="1497"/>
      <c r="AB117" s="1497"/>
      <c r="AC117" s="1497"/>
      <c r="AD117" s="1497"/>
      <c r="AE117" s="1497"/>
      <c r="AF117" s="1497"/>
      <c r="AG117" s="1497"/>
      <c r="AH117" s="1497"/>
      <c r="AI117" s="1497"/>
      <c r="AJ117" s="1330"/>
      <c r="AK117" s="1330"/>
      <c r="AL117" s="1330"/>
      <c r="AM117" s="1330"/>
      <c r="AN117" s="1330"/>
      <c r="AO117" s="1330"/>
      <c r="AP117" s="1330"/>
      <c r="AQ117" s="1330"/>
      <c r="AR117" s="1330"/>
      <c r="AS117" s="1330"/>
      <c r="AT117" s="1330"/>
      <c r="AU117" s="1330"/>
      <c r="AV117" s="1330"/>
      <c r="AW117" s="1330"/>
      <c r="AX117" s="1330"/>
      <c r="AY117" s="1330"/>
      <c r="AZ117" s="1330"/>
      <c r="BA117" s="1330"/>
      <c r="BB117" s="1330"/>
      <c r="BC117" s="1327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</row>
    <row r="118" spans="2:158">
      <c r="B118" s="2"/>
      <c r="C118" s="2"/>
      <c r="D118" s="5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1340"/>
      <c r="S118" s="1330"/>
      <c r="T118" s="1330"/>
      <c r="U118" s="1330"/>
      <c r="V118" s="1330"/>
      <c r="W118" s="1330"/>
      <c r="X118" s="1330"/>
      <c r="Y118" s="1497"/>
      <c r="Z118" s="1497"/>
      <c r="AA118" s="1497"/>
      <c r="AB118" s="1497"/>
      <c r="AC118" s="1497"/>
      <c r="AD118" s="1497"/>
      <c r="AE118" s="1497"/>
      <c r="AF118" s="1497"/>
      <c r="AG118" s="1497"/>
      <c r="AH118" s="1497"/>
      <c r="AI118" s="1497"/>
      <c r="AJ118" s="1330"/>
      <c r="AK118" s="1497"/>
      <c r="AL118" s="1330"/>
      <c r="AM118" s="1330"/>
      <c r="AN118" s="1330"/>
      <c r="AO118" s="1330"/>
      <c r="AP118" s="1330"/>
      <c r="AQ118" s="1330"/>
      <c r="AR118" s="1330"/>
      <c r="AS118" s="1330"/>
      <c r="AT118" s="1330"/>
      <c r="AU118" s="1330"/>
      <c r="AV118" s="1330"/>
      <c r="AW118" s="1330"/>
      <c r="AX118" s="1330"/>
      <c r="AY118" s="1330"/>
      <c r="AZ118" s="1330"/>
      <c r="BA118" s="1330"/>
      <c r="BB118" s="1330"/>
      <c r="BC118" s="1327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</row>
    <row r="119" spans="2:158">
      <c r="B119" s="2"/>
      <c r="C119" s="2"/>
      <c r="D119" s="5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1340"/>
      <c r="S119" s="1330"/>
      <c r="T119" s="1330"/>
      <c r="U119" s="1330"/>
      <c r="V119" s="1330"/>
      <c r="W119" s="1330"/>
      <c r="X119" s="1330"/>
      <c r="Y119" s="1497"/>
      <c r="Z119" s="1497"/>
      <c r="AA119" s="1497"/>
      <c r="AB119" s="1497"/>
      <c r="AC119" s="1497"/>
      <c r="AD119" s="1497"/>
      <c r="AE119" s="1497"/>
      <c r="AF119" s="1497"/>
      <c r="AG119" s="1497"/>
      <c r="AH119" s="1497"/>
      <c r="AI119" s="1497"/>
      <c r="AJ119" s="1330"/>
      <c r="AK119" s="1497"/>
      <c r="AL119" s="1330"/>
      <c r="AM119" s="1330"/>
      <c r="AN119" s="1330"/>
      <c r="AO119" s="1330"/>
      <c r="AP119" s="1330"/>
      <c r="AQ119" s="1330"/>
      <c r="AR119" s="1330"/>
      <c r="AS119" s="1330"/>
      <c r="AT119" s="1330"/>
      <c r="AU119" s="1330"/>
      <c r="AV119" s="1330"/>
      <c r="AW119" s="1330"/>
      <c r="AX119" s="1330"/>
      <c r="AY119" s="1330"/>
      <c r="AZ119" s="1330"/>
      <c r="BA119" s="1330"/>
      <c r="BB119" s="1330"/>
      <c r="BC119" s="1327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</row>
    <row r="120" spans="2:158">
      <c r="B120" s="2"/>
      <c r="C120" s="2"/>
      <c r="D120" s="5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1340"/>
      <c r="S120" s="1330"/>
      <c r="T120" s="1330"/>
      <c r="U120" s="1502" t="s">
        <v>45</v>
      </c>
      <c r="V120" s="1330"/>
      <c r="W120" s="1330"/>
      <c r="X120" s="1330"/>
      <c r="Y120" s="1497"/>
      <c r="Z120" s="1497"/>
      <c r="AA120" s="1497"/>
      <c r="AB120" s="1497"/>
      <c r="AC120" s="1497"/>
      <c r="AD120" s="1497"/>
      <c r="AE120" s="1497"/>
      <c r="AF120" s="1497"/>
      <c r="AG120" s="1497"/>
      <c r="AH120" s="1330"/>
      <c r="AI120" s="1330"/>
      <c r="AJ120" s="1330"/>
      <c r="AK120" s="1497"/>
      <c r="AL120" s="1330"/>
      <c r="AM120" s="1330"/>
      <c r="AN120" s="1330"/>
      <c r="AO120" s="1330"/>
      <c r="AP120" s="1330"/>
      <c r="AQ120" s="1330"/>
      <c r="AR120" s="1330"/>
      <c r="AS120" s="1330"/>
      <c r="AT120" s="1330"/>
      <c r="AU120" s="1330"/>
      <c r="AV120" s="1330"/>
      <c r="AW120" s="1330"/>
      <c r="AX120" s="1330"/>
      <c r="AY120" s="1330"/>
      <c r="AZ120" s="1330"/>
      <c r="BA120" s="1330"/>
      <c r="BB120" s="1330"/>
      <c r="BC120" s="1327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</row>
    <row r="121" spans="2:158">
      <c r="B121" s="2"/>
      <c r="C121" s="2"/>
      <c r="D121" s="5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1340"/>
      <c r="S121" s="1330"/>
      <c r="T121" s="1330"/>
      <c r="U121" s="1330"/>
      <c r="V121" s="1330"/>
      <c r="W121" s="1330"/>
      <c r="X121" s="1330"/>
      <c r="Y121" s="1497"/>
      <c r="Z121" s="1497"/>
      <c r="AA121" s="1497"/>
      <c r="AB121" s="1497"/>
      <c r="AC121" s="1497"/>
      <c r="AD121" s="1497"/>
      <c r="AE121" s="1497"/>
      <c r="AF121" s="1497"/>
      <c r="AG121" s="1497"/>
      <c r="AH121" s="1330"/>
      <c r="AI121" s="1330"/>
      <c r="AJ121" s="1330"/>
      <c r="AK121" s="1497"/>
      <c r="AL121" s="1330"/>
      <c r="AM121" s="1330"/>
      <c r="AN121" s="1330"/>
      <c r="AO121" s="1330"/>
      <c r="AP121" s="1330"/>
      <c r="AQ121" s="1330"/>
      <c r="AR121" s="1330"/>
      <c r="AS121" s="1330"/>
      <c r="AT121" s="1330"/>
      <c r="AU121" s="1330"/>
      <c r="AV121" s="1330"/>
      <c r="AW121" s="1330"/>
      <c r="AX121" s="1330"/>
      <c r="AY121" s="1330"/>
      <c r="AZ121" s="1330"/>
      <c r="BA121" s="1330"/>
      <c r="BB121" s="1330"/>
      <c r="BC121" s="1327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</row>
    <row r="122" spans="2:158">
      <c r="B122" s="2"/>
      <c r="C122" s="2"/>
      <c r="D122" s="5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1340"/>
      <c r="S122" s="1330"/>
      <c r="T122" s="1330"/>
      <c r="U122" s="1503" t="s">
        <v>107</v>
      </c>
      <c r="V122" s="1503" t="s">
        <v>108</v>
      </c>
      <c r="W122" s="1503" t="s">
        <v>109</v>
      </c>
      <c r="X122" s="1503" t="s">
        <v>110</v>
      </c>
      <c r="Y122" s="1503" t="s">
        <v>111</v>
      </c>
      <c r="Z122" s="1503" t="s">
        <v>112</v>
      </c>
      <c r="AA122" s="1503" t="s">
        <v>113</v>
      </c>
      <c r="AB122" s="1503" t="s">
        <v>114</v>
      </c>
      <c r="AC122" s="1503" t="s">
        <v>115</v>
      </c>
      <c r="AD122" s="1503" t="s">
        <v>116</v>
      </c>
      <c r="AE122" s="1503" t="s">
        <v>117</v>
      </c>
      <c r="AF122" s="1503" t="s">
        <v>118</v>
      </c>
      <c r="AG122" s="1497"/>
      <c r="AH122" s="1330"/>
      <c r="AI122" s="1330"/>
      <c r="AJ122" s="1330"/>
      <c r="AK122" s="1497"/>
      <c r="AL122" s="1330"/>
      <c r="AM122" s="1330"/>
      <c r="AN122" s="1330"/>
      <c r="AO122" s="1330"/>
      <c r="AP122" s="1330"/>
      <c r="AQ122" s="1330"/>
      <c r="AR122" s="1330"/>
      <c r="AS122" s="1330"/>
      <c r="AT122" s="1330"/>
      <c r="AU122" s="1330"/>
      <c r="AV122" s="1330"/>
      <c r="AW122" s="1330"/>
      <c r="AX122" s="1330"/>
      <c r="AY122" s="1330"/>
      <c r="AZ122" s="1330"/>
      <c r="BA122" s="1330"/>
      <c r="BB122" s="1330"/>
      <c r="BC122" s="1327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</row>
    <row r="123" spans="2:158">
      <c r="B123" s="2"/>
      <c r="C123" s="2"/>
      <c r="D123" s="5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1340"/>
      <c r="S123" s="1330"/>
      <c r="T123" s="1330" t="s">
        <v>249</v>
      </c>
      <c r="U123" s="1504">
        <f>E30</f>
        <v>487.19336099999992</v>
      </c>
      <c r="V123" s="1504">
        <f t="shared" ref="V123:AF123" si="7">F30</f>
        <v>457.114507</v>
      </c>
      <c r="W123" s="1504">
        <f t="shared" si="7"/>
        <v>352.36956399999997</v>
      </c>
      <c r="X123" s="1504">
        <f t="shared" si="7"/>
        <v>274.90573999999998</v>
      </c>
      <c r="Y123" s="1504">
        <f t="shared" si="7"/>
        <v>305.15029100000004</v>
      </c>
      <c r="Z123" s="1504">
        <f t="shared" si="7"/>
        <v>358.683291</v>
      </c>
      <c r="AA123" s="1504">
        <f t="shared" si="7"/>
        <v>463.97070399999996</v>
      </c>
      <c r="AB123" s="1504">
        <f t="shared" si="7"/>
        <v>482.60541399999994</v>
      </c>
      <c r="AC123" s="1504">
        <f t="shared" si="7"/>
        <v>438.73491800000005</v>
      </c>
      <c r="AD123" s="1504">
        <f t="shared" si="7"/>
        <v>480.31375299999991</v>
      </c>
      <c r="AE123" s="1504">
        <f t="shared" si="7"/>
        <v>462.18829700000009</v>
      </c>
      <c r="AF123" s="1504">
        <f t="shared" si="7"/>
        <v>499.43660599999993</v>
      </c>
      <c r="AG123" s="1496">
        <f t="shared" ref="AG123:AG128" si="8">SUM(U123:AF123)</f>
        <v>5062.6664459999993</v>
      </c>
      <c r="AH123" s="1330"/>
      <c r="AI123" s="1497"/>
      <c r="AJ123" s="1330"/>
      <c r="AK123" s="1497"/>
      <c r="AL123" s="1330"/>
      <c r="AM123" s="1330"/>
      <c r="AN123" s="1330"/>
      <c r="AO123" s="1330"/>
      <c r="AP123" s="1330"/>
      <c r="AQ123" s="1330"/>
      <c r="AR123" s="1330"/>
      <c r="AS123" s="1330"/>
      <c r="AT123" s="1330"/>
      <c r="AU123" s="1330"/>
      <c r="AV123" s="1330"/>
      <c r="AW123" s="1330"/>
      <c r="AX123" s="1330"/>
      <c r="AY123" s="1330"/>
      <c r="AZ123" s="1330"/>
      <c r="BA123" s="1330"/>
      <c r="BB123" s="1330"/>
      <c r="BC123" s="1327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</row>
    <row r="124" spans="2:158">
      <c r="B124" s="2"/>
      <c r="C124" s="2"/>
      <c r="D124" s="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1340"/>
      <c r="S124" s="1330"/>
      <c r="T124" s="1330" t="s">
        <v>135</v>
      </c>
      <c r="U124" s="1504">
        <f>E82</f>
        <v>316.41241100000002</v>
      </c>
      <c r="V124" s="1504">
        <f t="shared" ref="V124:AF124" si="9">F82</f>
        <v>287.19441599999999</v>
      </c>
      <c r="W124" s="1504">
        <f t="shared" si="9"/>
        <v>266.15508899999998</v>
      </c>
      <c r="X124" s="1504">
        <f t="shared" si="9"/>
        <v>217.30162100000001</v>
      </c>
      <c r="Y124" s="1504">
        <f t="shared" si="9"/>
        <v>272.831839</v>
      </c>
      <c r="Z124" s="1504">
        <f t="shared" si="9"/>
        <v>298.43071600000002</v>
      </c>
      <c r="AA124" s="1504">
        <f t="shared" si="9"/>
        <v>293.85777400000006</v>
      </c>
      <c r="AB124" s="1504">
        <f t="shared" si="9"/>
        <v>308.32869999999997</v>
      </c>
      <c r="AC124" s="1504">
        <f t="shared" si="9"/>
        <v>297.97145599999999</v>
      </c>
      <c r="AD124" s="1504">
        <f t="shared" si="9"/>
        <v>300.65430100000003</v>
      </c>
      <c r="AE124" s="1504">
        <f t="shared" si="9"/>
        <v>289.73791690000002</v>
      </c>
      <c r="AF124" s="1504">
        <f t="shared" si="9"/>
        <v>319.34201300000001</v>
      </c>
      <c r="AG124" s="1496">
        <f t="shared" si="8"/>
        <v>3468.2182528999997</v>
      </c>
      <c r="AH124" s="1330"/>
      <c r="AI124" s="1497"/>
      <c r="AJ124" s="1330"/>
      <c r="AK124" s="1497"/>
      <c r="AL124" s="1330"/>
      <c r="AM124" s="1330"/>
      <c r="AN124" s="1330"/>
      <c r="AO124" s="1330"/>
      <c r="AP124" s="1330"/>
      <c r="AQ124" s="1330"/>
      <c r="AR124" s="1330"/>
      <c r="AS124" s="1330"/>
      <c r="AT124" s="1330"/>
      <c r="AU124" s="1330"/>
      <c r="AV124" s="1330"/>
      <c r="AW124" s="1330"/>
      <c r="AX124" s="1330"/>
      <c r="AY124" s="1330"/>
      <c r="AZ124" s="1330"/>
      <c r="BA124" s="1330"/>
      <c r="BB124" s="1330"/>
      <c r="BC124" s="1327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</row>
    <row r="125" spans="2:158">
      <c r="B125" s="2"/>
      <c r="C125" s="2"/>
      <c r="D125" s="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1340"/>
      <c r="S125" s="1330"/>
      <c r="T125" s="1330" t="s">
        <v>304</v>
      </c>
      <c r="U125" s="1504">
        <f>E54</f>
        <v>213.65457990000004</v>
      </c>
      <c r="V125" s="1504">
        <f t="shared" ref="V125:AF125" si="10">F54</f>
        <v>200.71698859999998</v>
      </c>
      <c r="W125" s="1504">
        <f t="shared" si="10"/>
        <v>205.34412589999999</v>
      </c>
      <c r="X125" s="1504">
        <f t="shared" si="10"/>
        <v>139.70638599999998</v>
      </c>
      <c r="Y125" s="1504">
        <f t="shared" si="10"/>
        <v>203.9809736</v>
      </c>
      <c r="Z125" s="1504">
        <f t="shared" si="10"/>
        <v>228.28933169999999</v>
      </c>
      <c r="AA125" s="1504">
        <f t="shared" si="10"/>
        <v>247.40312600000004</v>
      </c>
      <c r="AB125" s="1504">
        <f t="shared" si="10"/>
        <v>239.79777279999999</v>
      </c>
      <c r="AC125" s="1504">
        <f t="shared" si="10"/>
        <v>222.19807799999998</v>
      </c>
      <c r="AD125" s="1504">
        <f t="shared" si="10"/>
        <v>243.32773279999998</v>
      </c>
      <c r="AE125" s="1504">
        <f t="shared" si="10"/>
        <v>241.01574300000001</v>
      </c>
      <c r="AF125" s="1504">
        <f t="shared" si="10"/>
        <v>250.4032105</v>
      </c>
      <c r="AG125" s="1496">
        <f t="shared" si="8"/>
        <v>2635.8380487999998</v>
      </c>
      <c r="AH125" s="1497"/>
      <c r="AI125" s="1497"/>
      <c r="AJ125" s="1330"/>
      <c r="AK125" s="1497"/>
      <c r="AL125" s="1330"/>
      <c r="AM125" s="1330"/>
      <c r="AN125" s="1330"/>
      <c r="AO125" s="1330"/>
      <c r="AP125" s="1330"/>
      <c r="AQ125" s="1330"/>
      <c r="AR125" s="1330"/>
      <c r="AS125" s="1330"/>
      <c r="AT125" s="1330"/>
      <c r="AU125" s="1330"/>
      <c r="AV125" s="1330"/>
      <c r="AW125" s="1330"/>
      <c r="AX125" s="1330"/>
      <c r="AY125" s="1330"/>
      <c r="AZ125" s="1330"/>
      <c r="BA125" s="1330"/>
      <c r="BB125" s="1330"/>
      <c r="BC125" s="1327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</row>
    <row r="126" spans="2:158">
      <c r="B126" s="2"/>
      <c r="C126" s="2"/>
      <c r="D126" s="5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1340"/>
      <c r="S126" s="1330"/>
      <c r="T126" s="1330" t="s">
        <v>247</v>
      </c>
      <c r="U126" s="1504">
        <f>E62</f>
        <v>229.01189559999997</v>
      </c>
      <c r="V126" s="1504">
        <f t="shared" ref="V126:AF126" si="11">F62</f>
        <v>207.47324589999999</v>
      </c>
      <c r="W126" s="1504">
        <f t="shared" si="11"/>
        <v>196.10000670000002</v>
      </c>
      <c r="X126" s="1504">
        <f t="shared" si="11"/>
        <v>105.06591049999999</v>
      </c>
      <c r="Y126" s="1504">
        <f t="shared" si="11"/>
        <v>106.41025089999999</v>
      </c>
      <c r="Z126" s="1504">
        <f t="shared" si="11"/>
        <v>192.39334600000001</v>
      </c>
      <c r="AA126" s="1504">
        <f t="shared" si="11"/>
        <v>208.65250799999995</v>
      </c>
      <c r="AB126" s="1504">
        <f t="shared" si="11"/>
        <v>219.75526809999997</v>
      </c>
      <c r="AC126" s="1504">
        <f t="shared" si="11"/>
        <v>201.52083440000001</v>
      </c>
      <c r="AD126" s="1504">
        <f t="shared" si="11"/>
        <v>220.12415829999998</v>
      </c>
      <c r="AE126" s="1504">
        <f t="shared" si="11"/>
        <v>218.32113660000002</v>
      </c>
      <c r="AF126" s="1504">
        <f t="shared" si="11"/>
        <v>221.20870519999994</v>
      </c>
      <c r="AG126" s="1496">
        <f t="shared" si="8"/>
        <v>2326.0372662</v>
      </c>
      <c r="AH126" s="1497"/>
      <c r="AI126" s="1497"/>
      <c r="AJ126" s="1330"/>
      <c r="AK126" s="1330"/>
      <c r="AL126" s="1330"/>
      <c r="AM126" s="1330"/>
      <c r="AN126" s="1330"/>
      <c r="AO126" s="1330"/>
      <c r="AP126" s="1330"/>
      <c r="AQ126" s="1330"/>
      <c r="AR126" s="1330"/>
      <c r="AS126" s="1330"/>
      <c r="AT126" s="1330"/>
      <c r="AU126" s="1330"/>
      <c r="AV126" s="1330"/>
      <c r="AW126" s="1330"/>
      <c r="AX126" s="1330"/>
      <c r="AY126" s="1330"/>
      <c r="AZ126" s="1330"/>
      <c r="BA126" s="1330"/>
      <c r="BB126" s="1330"/>
      <c r="BC126" s="1327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</row>
    <row r="127" spans="2:158">
      <c r="B127" s="2"/>
      <c r="C127" s="2"/>
      <c r="D127" s="5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1340"/>
      <c r="S127" s="1330"/>
      <c r="T127" s="1330" t="s">
        <v>174</v>
      </c>
      <c r="U127" s="1504">
        <f>E98</f>
        <v>70.298173100000042</v>
      </c>
      <c r="V127" s="1504">
        <f t="shared" ref="V127:AF127" si="12">F98</f>
        <v>67.675040500000023</v>
      </c>
      <c r="W127" s="1504">
        <f t="shared" si="12"/>
        <v>60.721440599999987</v>
      </c>
      <c r="X127" s="1504">
        <f t="shared" si="12"/>
        <v>45.827969299999999</v>
      </c>
      <c r="Y127" s="1504">
        <f t="shared" si="12"/>
        <v>47.605482800000033</v>
      </c>
      <c r="Z127" s="1504">
        <f t="shared" si="12"/>
        <v>52.190325000000001</v>
      </c>
      <c r="AA127" s="1504">
        <f t="shared" si="12"/>
        <v>57.112927700000022</v>
      </c>
      <c r="AB127" s="1504">
        <f t="shared" si="12"/>
        <v>60.347353699999978</v>
      </c>
      <c r="AC127" s="1504">
        <f t="shared" si="12"/>
        <v>60.782098399999995</v>
      </c>
      <c r="AD127" s="1504">
        <f t="shared" si="12"/>
        <v>69.303728299999975</v>
      </c>
      <c r="AE127" s="1504">
        <f t="shared" si="12"/>
        <v>69.696243800000019</v>
      </c>
      <c r="AF127" s="1504">
        <f t="shared" si="12"/>
        <v>70.073761399999981</v>
      </c>
      <c r="AG127" s="1496">
        <f t="shared" si="8"/>
        <v>731.63454460000014</v>
      </c>
      <c r="AH127" s="1497"/>
      <c r="AI127" s="1497"/>
      <c r="AJ127" s="1330"/>
      <c r="AK127" s="1330"/>
      <c r="AL127" s="1330"/>
      <c r="AM127" s="1330"/>
      <c r="AN127" s="1330"/>
      <c r="AO127" s="1330"/>
      <c r="AP127" s="1330"/>
      <c r="AQ127" s="1330"/>
      <c r="AR127" s="1330"/>
      <c r="AS127" s="1330"/>
      <c r="AT127" s="1330"/>
      <c r="AU127" s="1330"/>
      <c r="AV127" s="1330"/>
      <c r="AW127" s="1330"/>
      <c r="AX127" s="1330"/>
      <c r="AY127" s="1330"/>
      <c r="AZ127" s="1330"/>
      <c r="BA127" s="1330"/>
      <c r="BB127" s="1330"/>
      <c r="BC127" s="1327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</row>
    <row r="128" spans="2:158">
      <c r="B128" s="2"/>
      <c r="C128" s="2"/>
      <c r="D128" s="5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340"/>
      <c r="S128" s="1330"/>
      <c r="T128" s="1330" t="s">
        <v>335</v>
      </c>
      <c r="U128" s="1497">
        <f>E22</f>
        <v>63.467303500000007</v>
      </c>
      <c r="V128" s="1497">
        <f t="shared" ref="V128:AF128" si="13">F22</f>
        <v>70.454121199999989</v>
      </c>
      <c r="W128" s="1497">
        <f t="shared" si="13"/>
        <v>50.214731099999995</v>
      </c>
      <c r="X128" s="1497">
        <f t="shared" si="13"/>
        <v>22.132488800000001</v>
      </c>
      <c r="Y128" s="1497">
        <f t="shared" si="13"/>
        <v>26.527209800000001</v>
      </c>
      <c r="Z128" s="1497">
        <f t="shared" si="13"/>
        <v>46.300307100000005</v>
      </c>
      <c r="AA128" s="1497">
        <f t="shared" si="13"/>
        <v>48.891530399999994</v>
      </c>
      <c r="AB128" s="1497">
        <f t="shared" si="13"/>
        <v>66.614991599999996</v>
      </c>
      <c r="AC128" s="1497">
        <f t="shared" si="13"/>
        <v>70.367297600000001</v>
      </c>
      <c r="AD128" s="1497">
        <f t="shared" si="13"/>
        <v>77.850823300000002</v>
      </c>
      <c r="AE128" s="1497">
        <f t="shared" si="13"/>
        <v>75.966639799999996</v>
      </c>
      <c r="AF128" s="1497">
        <f t="shared" si="13"/>
        <v>81.618443499999998</v>
      </c>
      <c r="AG128" s="1496">
        <f t="shared" si="8"/>
        <v>700.40588769999999</v>
      </c>
      <c r="AH128" s="1497"/>
      <c r="AI128" s="1497"/>
      <c r="AJ128" s="1330"/>
      <c r="AK128" s="1330"/>
      <c r="AL128" s="1330"/>
      <c r="AM128" s="1330"/>
      <c r="AN128" s="1330"/>
      <c r="AO128" s="1330"/>
      <c r="AP128" s="1330"/>
      <c r="AQ128" s="1330"/>
      <c r="AR128" s="1330"/>
      <c r="AS128" s="1330"/>
      <c r="AT128" s="1330"/>
      <c r="AU128" s="1330"/>
      <c r="AV128" s="1330"/>
      <c r="AW128" s="1330"/>
      <c r="AX128" s="1330"/>
      <c r="AY128" s="1330"/>
      <c r="AZ128" s="1330"/>
      <c r="BA128" s="1330"/>
      <c r="BB128" s="1330"/>
      <c r="BC128" s="1327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</row>
    <row r="129" spans="2:158">
      <c r="B129" s="2"/>
      <c r="C129" s="2"/>
      <c r="D129" s="5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340"/>
      <c r="S129" s="1330"/>
      <c r="T129" s="1330"/>
      <c r="U129" s="1504"/>
      <c r="V129" s="1504"/>
      <c r="W129" s="1504"/>
      <c r="X129" s="1504"/>
      <c r="Y129" s="1504"/>
      <c r="Z129" s="1504"/>
      <c r="AA129" s="1504"/>
      <c r="AB129" s="1504"/>
      <c r="AC129" s="1504"/>
      <c r="AD129" s="1504"/>
      <c r="AE129" s="1504"/>
      <c r="AF129" s="1504"/>
      <c r="AG129" s="1496"/>
      <c r="AH129" s="1497"/>
      <c r="AI129" s="1497"/>
      <c r="AJ129" s="1330"/>
      <c r="AK129" s="1330"/>
      <c r="AL129" s="1330"/>
      <c r="AM129" s="1330"/>
      <c r="AN129" s="1330"/>
      <c r="AO129" s="1330"/>
      <c r="AP129" s="1330"/>
      <c r="AQ129" s="1330"/>
      <c r="AR129" s="1330"/>
      <c r="AS129" s="1330"/>
      <c r="AT129" s="1330"/>
      <c r="AU129" s="1330"/>
      <c r="AV129" s="1330"/>
      <c r="AW129" s="1330"/>
      <c r="AX129" s="1330"/>
      <c r="AY129" s="1330"/>
      <c r="AZ129" s="1330"/>
      <c r="BA129" s="1330"/>
      <c r="BB129" s="1330"/>
      <c r="BC129" s="1327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</row>
    <row r="130" spans="2:158">
      <c r="B130" s="2"/>
      <c r="C130" s="2"/>
      <c r="D130" s="5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340"/>
      <c r="S130" s="1330"/>
      <c r="T130" s="1330"/>
      <c r="U130" s="1504"/>
      <c r="V130" s="1504"/>
      <c r="W130" s="1504"/>
      <c r="X130" s="1504"/>
      <c r="Y130" s="1504"/>
      <c r="Z130" s="1504"/>
      <c r="AA130" s="1504"/>
      <c r="AB130" s="1504"/>
      <c r="AC130" s="1504"/>
      <c r="AD130" s="1504"/>
      <c r="AE130" s="1504"/>
      <c r="AF130" s="1504"/>
      <c r="AG130" s="1496"/>
      <c r="AH130" s="1497"/>
      <c r="AI130" s="1497"/>
      <c r="AJ130" s="1330"/>
      <c r="AK130" s="1330"/>
      <c r="AL130" s="1330"/>
      <c r="AM130" s="1330"/>
      <c r="AN130" s="1330"/>
      <c r="AO130" s="1330"/>
      <c r="AP130" s="1330"/>
      <c r="AQ130" s="1330"/>
      <c r="AR130" s="1330"/>
      <c r="AS130" s="1330"/>
      <c r="AT130" s="1330"/>
      <c r="AU130" s="1330"/>
      <c r="AV130" s="1330"/>
      <c r="AW130" s="1330"/>
      <c r="AX130" s="1330"/>
      <c r="AY130" s="1330"/>
      <c r="AZ130" s="1330"/>
      <c r="BA130" s="1330"/>
      <c r="BB130" s="1330"/>
      <c r="BC130" s="1327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</row>
    <row r="131" spans="2:158">
      <c r="B131" s="2"/>
      <c r="C131" s="2"/>
      <c r="D131" s="5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340"/>
      <c r="S131" s="1330"/>
      <c r="T131" s="1330"/>
      <c r="U131" s="1330"/>
      <c r="V131" s="1330"/>
      <c r="W131" s="1330"/>
      <c r="X131" s="1330"/>
      <c r="Y131" s="1330"/>
      <c r="Z131" s="1330"/>
      <c r="AA131" s="1330"/>
      <c r="AB131" s="1330"/>
      <c r="AC131" s="1330"/>
      <c r="AD131" s="1330"/>
      <c r="AE131" s="1330"/>
      <c r="AF131" s="1330"/>
      <c r="AG131" s="1330"/>
      <c r="AH131" s="1497"/>
      <c r="AI131" s="1497"/>
      <c r="AJ131" s="1330"/>
      <c r="AK131" s="1330"/>
      <c r="AL131" s="1330"/>
      <c r="AM131" s="1330"/>
      <c r="AN131" s="1330"/>
      <c r="AO131" s="1330"/>
      <c r="AP131" s="1330"/>
      <c r="AQ131" s="1330"/>
      <c r="AR131" s="1330"/>
      <c r="AS131" s="1330"/>
      <c r="AT131" s="1330"/>
      <c r="AU131" s="1330"/>
      <c r="AV131" s="1330"/>
      <c r="AW131" s="1330"/>
      <c r="AX131" s="1330"/>
      <c r="AY131" s="1330"/>
      <c r="AZ131" s="1330"/>
      <c r="BA131" s="1330"/>
      <c r="BB131" s="1330"/>
      <c r="BC131" s="1327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</row>
    <row r="132" spans="2:158">
      <c r="B132" s="2"/>
      <c r="C132" s="2"/>
      <c r="D132" s="5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340"/>
      <c r="S132" s="1330"/>
      <c r="T132" s="1330"/>
      <c r="U132" s="1330"/>
      <c r="V132" s="1330"/>
      <c r="W132" s="1330"/>
      <c r="X132" s="1330"/>
      <c r="Y132" s="1330"/>
      <c r="Z132" s="1330"/>
      <c r="AA132" s="1330"/>
      <c r="AB132" s="1330"/>
      <c r="AC132" s="1330"/>
      <c r="AD132" s="1330"/>
      <c r="AE132" s="1330"/>
      <c r="AF132" s="1330"/>
      <c r="AG132" s="1330"/>
      <c r="AH132" s="1497"/>
      <c r="AI132" s="1497"/>
      <c r="AJ132" s="1330"/>
      <c r="AK132" s="1330"/>
      <c r="AL132" s="1330"/>
      <c r="AM132" s="1330"/>
      <c r="AN132" s="1330"/>
      <c r="AO132" s="1330"/>
      <c r="AP132" s="1330"/>
      <c r="AQ132" s="1330"/>
      <c r="AR132" s="1330"/>
      <c r="AS132" s="1330"/>
      <c r="AT132" s="1330"/>
      <c r="AU132" s="1330"/>
      <c r="AV132" s="1330"/>
      <c r="AW132" s="1330"/>
      <c r="AX132" s="1330"/>
      <c r="AY132" s="1330"/>
      <c r="AZ132" s="1330"/>
      <c r="BA132" s="1330"/>
      <c r="BB132" s="1330"/>
      <c r="BC132" s="1327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</row>
    <row r="133" spans="2:158">
      <c r="B133" s="2"/>
      <c r="C133" s="2"/>
      <c r="D133" s="5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340"/>
      <c r="S133" s="1330"/>
      <c r="T133" s="1330"/>
      <c r="U133" s="1330"/>
      <c r="V133" s="1330"/>
      <c r="W133" s="1330"/>
      <c r="X133" s="1330"/>
      <c r="Y133" s="1330"/>
      <c r="Z133" s="1330"/>
      <c r="AA133" s="1330"/>
      <c r="AB133" s="1330"/>
      <c r="AC133" s="1330"/>
      <c r="AD133" s="1330"/>
      <c r="AE133" s="1330"/>
      <c r="AF133" s="1330"/>
      <c r="AG133" s="1330"/>
      <c r="AH133" s="1497"/>
      <c r="AI133" s="1497"/>
      <c r="AJ133" s="1330"/>
      <c r="AK133" s="1330"/>
      <c r="AL133" s="1330"/>
      <c r="AM133" s="1330"/>
      <c r="AN133" s="1330"/>
      <c r="AO133" s="1330"/>
      <c r="AP133" s="1330"/>
      <c r="AQ133" s="1330"/>
      <c r="AR133" s="1330"/>
      <c r="AS133" s="1330"/>
      <c r="AT133" s="1330"/>
      <c r="AU133" s="1330"/>
      <c r="AV133" s="1330"/>
      <c r="AW133" s="1330"/>
      <c r="AX133" s="1330"/>
      <c r="AY133" s="1330"/>
      <c r="AZ133" s="1330"/>
      <c r="BA133" s="1330"/>
      <c r="BB133" s="1330"/>
      <c r="BC133" s="1327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</row>
    <row r="134" spans="2:158">
      <c r="B134" s="2"/>
      <c r="C134" s="2"/>
      <c r="D134" s="5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340"/>
      <c r="S134" s="1330"/>
      <c r="T134" s="1330"/>
      <c r="U134" s="1330"/>
      <c r="V134" s="1330"/>
      <c r="W134" s="1330"/>
      <c r="X134" s="1330"/>
      <c r="Y134" s="1330"/>
      <c r="Z134" s="1330"/>
      <c r="AA134" s="1330"/>
      <c r="AB134" s="1330"/>
      <c r="AC134" s="1330"/>
      <c r="AD134" s="1330"/>
      <c r="AE134" s="1330"/>
      <c r="AF134" s="1330"/>
      <c r="AG134" s="1330"/>
      <c r="AH134" s="1497"/>
      <c r="AI134" s="1497"/>
      <c r="AJ134" s="1330"/>
      <c r="AK134" s="1330"/>
      <c r="AL134" s="1330"/>
      <c r="AM134" s="1330"/>
      <c r="AN134" s="1330"/>
      <c r="AO134" s="1330"/>
      <c r="AP134" s="1330"/>
      <c r="AQ134" s="1330"/>
      <c r="AR134" s="1330"/>
      <c r="AS134" s="1330"/>
      <c r="AT134" s="1330"/>
      <c r="AU134" s="1330"/>
      <c r="AV134" s="1330"/>
      <c r="AW134" s="1330"/>
      <c r="AX134" s="1330"/>
      <c r="AY134" s="1330"/>
      <c r="AZ134" s="1330"/>
      <c r="BA134" s="1330"/>
      <c r="BB134" s="1330"/>
      <c r="BC134" s="1327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</row>
    <row r="135" spans="2:158">
      <c r="B135" s="2"/>
      <c r="C135" s="2"/>
      <c r="D135" s="5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340"/>
      <c r="S135" s="1330"/>
      <c r="T135" s="1330"/>
      <c r="U135" s="1330"/>
      <c r="V135" s="1330"/>
      <c r="W135" s="1330"/>
      <c r="X135" s="1330"/>
      <c r="Y135" s="1330"/>
      <c r="Z135" s="1330"/>
      <c r="AA135" s="1330"/>
      <c r="AB135" s="1330"/>
      <c r="AC135" s="1330"/>
      <c r="AD135" s="1330"/>
      <c r="AE135" s="1330"/>
      <c r="AF135" s="1330"/>
      <c r="AG135" s="1330"/>
      <c r="AH135" s="1497"/>
      <c r="AI135" s="1497"/>
      <c r="AJ135" s="1330"/>
      <c r="AK135" s="1330"/>
      <c r="AL135" s="1330"/>
      <c r="AM135" s="1330"/>
      <c r="AN135" s="1330"/>
      <c r="AO135" s="1330"/>
      <c r="AP135" s="1330"/>
      <c r="AQ135" s="1330"/>
      <c r="AR135" s="1330"/>
      <c r="AS135" s="1330"/>
      <c r="AT135" s="1330"/>
      <c r="AU135" s="1330"/>
      <c r="AV135" s="1330"/>
      <c r="AW135" s="1330"/>
      <c r="AX135" s="1330"/>
      <c r="AY135" s="1330"/>
      <c r="AZ135" s="1330"/>
      <c r="BA135" s="1330"/>
      <c r="BB135" s="1330"/>
      <c r="BC135" s="1327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</row>
    <row r="136" spans="2:158">
      <c r="B136" s="2"/>
      <c r="C136" s="2"/>
      <c r="D136" s="5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340"/>
      <c r="S136" s="1330"/>
      <c r="T136" s="1330"/>
      <c r="U136" s="1330"/>
      <c r="V136" s="1330"/>
      <c r="W136" s="1330"/>
      <c r="X136" s="1330"/>
      <c r="Y136" s="1330"/>
      <c r="Z136" s="1330"/>
      <c r="AA136" s="1330"/>
      <c r="AB136" s="1330"/>
      <c r="AC136" s="1330"/>
      <c r="AD136" s="1330"/>
      <c r="AE136" s="1330"/>
      <c r="AF136" s="1330"/>
      <c r="AG136" s="1330"/>
      <c r="AH136" s="1497"/>
      <c r="AI136" s="1497"/>
      <c r="AJ136" s="1330"/>
      <c r="AK136" s="1330"/>
      <c r="AL136" s="1330"/>
      <c r="AM136" s="1330"/>
      <c r="AN136" s="1330"/>
      <c r="AO136" s="1330"/>
      <c r="AP136" s="1330"/>
      <c r="AQ136" s="1330"/>
      <c r="AR136" s="1330"/>
      <c r="AS136" s="1330"/>
      <c r="AT136" s="1330"/>
      <c r="AU136" s="1330"/>
      <c r="AV136" s="1330"/>
      <c r="AW136" s="1330"/>
      <c r="AX136" s="1330"/>
      <c r="AY136" s="1330"/>
      <c r="AZ136" s="1330"/>
      <c r="BA136" s="1330"/>
      <c r="BB136" s="1330"/>
      <c r="BC136" s="1327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</row>
    <row r="137" spans="2:158">
      <c r="B137" s="2"/>
      <c r="C137" s="2"/>
      <c r="D137" s="5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340"/>
      <c r="S137" s="1330"/>
      <c r="T137" s="1330"/>
      <c r="U137" s="1330"/>
      <c r="V137" s="1330"/>
      <c r="W137" s="1330"/>
      <c r="X137" s="1330"/>
      <c r="Y137" s="1497"/>
      <c r="Z137" s="1497"/>
      <c r="AA137" s="1497"/>
      <c r="AB137" s="1497"/>
      <c r="AC137" s="1497"/>
      <c r="AD137" s="1497"/>
      <c r="AE137" s="1497"/>
      <c r="AF137" s="1497"/>
      <c r="AG137" s="1497"/>
      <c r="AH137" s="1497"/>
      <c r="AI137" s="1497"/>
      <c r="AJ137" s="1330"/>
      <c r="AK137" s="1330"/>
      <c r="AL137" s="1330"/>
      <c r="AM137" s="1330"/>
      <c r="AN137" s="1330"/>
      <c r="AO137" s="1330"/>
      <c r="AP137" s="1330"/>
      <c r="AQ137" s="1330"/>
      <c r="AR137" s="1330"/>
      <c r="AS137" s="1330"/>
      <c r="AT137" s="1330"/>
      <c r="AU137" s="1330"/>
      <c r="AV137" s="1330"/>
      <c r="AW137" s="1330"/>
      <c r="AX137" s="1330"/>
      <c r="AY137" s="1330"/>
      <c r="AZ137" s="1330"/>
      <c r="BA137" s="1330"/>
      <c r="BB137" s="1330"/>
      <c r="BC137" s="1327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</row>
    <row r="138" spans="2:158">
      <c r="B138" s="2"/>
      <c r="C138" s="2"/>
      <c r="D138" s="5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340"/>
      <c r="S138" s="1330"/>
      <c r="T138" s="1330"/>
      <c r="U138" s="1330"/>
      <c r="V138" s="1330"/>
      <c r="W138" s="1330"/>
      <c r="X138" s="1330"/>
      <c r="Y138" s="1497"/>
      <c r="Z138" s="1497"/>
      <c r="AA138" s="1497"/>
      <c r="AB138" s="1497"/>
      <c r="AC138" s="1497"/>
      <c r="AD138" s="1497"/>
      <c r="AE138" s="1497"/>
      <c r="AF138" s="1497"/>
      <c r="AG138" s="1497"/>
      <c r="AH138" s="1497"/>
      <c r="AI138" s="1497"/>
      <c r="AJ138" s="1330"/>
      <c r="AK138" s="1330"/>
      <c r="AL138" s="1330"/>
      <c r="AM138" s="1330"/>
      <c r="AN138" s="1330"/>
      <c r="AO138" s="1330"/>
      <c r="AP138" s="1330"/>
      <c r="AQ138" s="1330"/>
      <c r="AR138" s="1330"/>
      <c r="AS138" s="1330"/>
      <c r="AT138" s="1330"/>
      <c r="AU138" s="1330"/>
      <c r="AV138" s="1330"/>
      <c r="AW138" s="1330"/>
      <c r="AX138" s="1330"/>
      <c r="AY138" s="1330"/>
      <c r="AZ138" s="1330"/>
      <c r="BA138" s="1330"/>
      <c r="BB138" s="1330"/>
      <c r="BC138" s="1327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</row>
    <row r="139" spans="2:158">
      <c r="B139" s="2"/>
      <c r="C139" s="2"/>
      <c r="D139" s="5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340"/>
      <c r="S139" s="1330"/>
      <c r="T139" s="1330"/>
      <c r="U139" s="1330"/>
      <c r="V139" s="1330"/>
      <c r="W139" s="1330"/>
      <c r="X139" s="1330"/>
      <c r="Y139" s="1330"/>
      <c r="Z139" s="1330"/>
      <c r="AA139" s="1330"/>
      <c r="AB139" s="1330"/>
      <c r="AC139" s="1330"/>
      <c r="AD139" s="1330"/>
      <c r="AE139" s="1330"/>
      <c r="AF139" s="1330"/>
      <c r="AG139" s="1330"/>
      <c r="AH139" s="1497"/>
      <c r="AI139" s="1497"/>
      <c r="AJ139" s="1330"/>
      <c r="AK139" s="1330"/>
      <c r="AL139" s="1330"/>
      <c r="AM139" s="1330"/>
      <c r="AN139" s="1330"/>
      <c r="AO139" s="1330"/>
      <c r="AP139" s="1330"/>
      <c r="AQ139" s="1330"/>
      <c r="AR139" s="1330"/>
      <c r="AS139" s="1330"/>
      <c r="AT139" s="1330"/>
      <c r="AU139" s="1330"/>
      <c r="AV139" s="1330"/>
      <c r="AW139" s="1330"/>
      <c r="AX139" s="1330"/>
      <c r="AY139" s="1330"/>
      <c r="AZ139" s="1330"/>
      <c r="BA139" s="1330"/>
      <c r="BB139" s="1330"/>
      <c r="BC139" s="1327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</row>
    <row r="140" spans="2:158">
      <c r="B140" s="2"/>
      <c r="C140" s="2"/>
      <c r="D140" s="5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340"/>
      <c r="S140" s="1330"/>
      <c r="T140" s="1330"/>
      <c r="U140" s="1330"/>
      <c r="V140" s="1330"/>
      <c r="W140" s="1330"/>
      <c r="X140" s="1330"/>
      <c r="Y140" s="1330"/>
      <c r="Z140" s="1330"/>
      <c r="AA140" s="1330"/>
      <c r="AB140" s="1330"/>
      <c r="AC140" s="1330"/>
      <c r="AD140" s="1330"/>
      <c r="AE140" s="1330"/>
      <c r="AF140" s="1330"/>
      <c r="AG140" s="1330"/>
      <c r="AH140" s="1497"/>
      <c r="AI140" s="1497"/>
      <c r="AJ140" s="1330"/>
      <c r="AK140" s="1330"/>
      <c r="AL140" s="1330"/>
      <c r="AM140" s="1330"/>
      <c r="AN140" s="1330"/>
      <c r="AO140" s="1330"/>
      <c r="AP140" s="1330"/>
      <c r="AQ140" s="1330"/>
      <c r="AR140" s="1330"/>
      <c r="AS140" s="1330"/>
      <c r="AT140" s="1330"/>
      <c r="AU140" s="1330"/>
      <c r="AV140" s="1330"/>
      <c r="AW140" s="1330"/>
      <c r="AX140" s="1330"/>
      <c r="AY140" s="1330"/>
      <c r="AZ140" s="1330"/>
      <c r="BA140" s="1330"/>
      <c r="BB140" s="1330"/>
      <c r="BC140" s="1327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</row>
    <row r="141" spans="2:158">
      <c r="B141" s="2"/>
      <c r="C141" s="2"/>
      <c r="D141" s="5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340"/>
      <c r="S141" s="1330"/>
      <c r="T141" s="1330"/>
      <c r="U141" s="1330"/>
      <c r="V141" s="1330"/>
      <c r="W141" s="1330"/>
      <c r="X141" s="1330"/>
      <c r="Y141" s="1330"/>
      <c r="Z141" s="1330"/>
      <c r="AA141" s="1330"/>
      <c r="AB141" s="1330"/>
      <c r="AC141" s="1330"/>
      <c r="AD141" s="1330"/>
      <c r="AE141" s="1330"/>
      <c r="AF141" s="1330"/>
      <c r="AG141" s="1330"/>
      <c r="AH141" s="1497"/>
      <c r="AI141" s="1497"/>
      <c r="AJ141" s="1330"/>
      <c r="AK141" s="1330"/>
      <c r="AL141" s="1330"/>
      <c r="AM141" s="1330"/>
      <c r="AN141" s="1330"/>
      <c r="AO141" s="1330"/>
      <c r="AP141" s="1330"/>
      <c r="AQ141" s="1330"/>
      <c r="AR141" s="1330"/>
      <c r="AS141" s="1330"/>
      <c r="AT141" s="1330"/>
      <c r="AU141" s="1330"/>
      <c r="AV141" s="1330"/>
      <c r="AW141" s="1330"/>
      <c r="AX141" s="1330"/>
      <c r="AY141" s="1330"/>
      <c r="AZ141" s="1330"/>
      <c r="BA141" s="1330"/>
      <c r="BB141" s="1330"/>
      <c r="BC141" s="1327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</row>
    <row r="142" spans="2:158">
      <c r="B142" s="2"/>
      <c r="C142" s="2"/>
      <c r="D142" s="5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340"/>
      <c r="S142" s="1330"/>
      <c r="T142" s="1330"/>
      <c r="U142" s="1330"/>
      <c r="V142" s="1330"/>
      <c r="W142" s="1330"/>
      <c r="X142" s="1330"/>
      <c r="Y142" s="1330"/>
      <c r="Z142" s="1330"/>
      <c r="AA142" s="1330"/>
      <c r="AB142" s="1330"/>
      <c r="AC142" s="1330"/>
      <c r="AD142" s="1330"/>
      <c r="AE142" s="1330"/>
      <c r="AF142" s="1330"/>
      <c r="AG142" s="1330"/>
      <c r="AH142" s="1497"/>
      <c r="AI142" s="1497"/>
      <c r="AJ142" s="1330"/>
      <c r="AK142" s="1330"/>
      <c r="AL142" s="1330"/>
      <c r="AM142" s="1330"/>
      <c r="AN142" s="1330"/>
      <c r="AO142" s="1330"/>
      <c r="AP142" s="1330"/>
      <c r="AQ142" s="1330"/>
      <c r="AR142" s="1330"/>
      <c r="AS142" s="1330"/>
      <c r="AT142" s="1330"/>
      <c r="AU142" s="1330"/>
      <c r="AV142" s="1330"/>
      <c r="AW142" s="1330"/>
      <c r="AX142" s="1330"/>
      <c r="AY142" s="1330"/>
      <c r="AZ142" s="1330"/>
      <c r="BA142" s="1330"/>
      <c r="BB142" s="1330"/>
      <c r="BC142" s="1327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</row>
    <row r="143" spans="2:158">
      <c r="B143" s="2"/>
      <c r="C143" s="2"/>
      <c r="D143" s="5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340"/>
      <c r="S143" s="1330"/>
      <c r="T143" s="1330"/>
      <c r="U143" s="1330"/>
      <c r="V143" s="1330"/>
      <c r="W143" s="1330"/>
      <c r="X143" s="1330"/>
      <c r="Y143" s="1330"/>
      <c r="Z143" s="1330"/>
      <c r="AA143" s="1330"/>
      <c r="AB143" s="1330"/>
      <c r="AC143" s="1330"/>
      <c r="AD143" s="1330"/>
      <c r="AE143" s="1330"/>
      <c r="AF143" s="1330"/>
      <c r="AG143" s="1330"/>
      <c r="AH143" s="1497"/>
      <c r="AI143" s="1497"/>
      <c r="AJ143" s="1330"/>
      <c r="AK143" s="1330"/>
      <c r="AL143" s="1330"/>
      <c r="AM143" s="1330"/>
      <c r="AN143" s="1330"/>
      <c r="AO143" s="1330"/>
      <c r="AP143" s="1330"/>
      <c r="AQ143" s="1330"/>
      <c r="AR143" s="1330"/>
      <c r="AS143" s="1330"/>
      <c r="AT143" s="1330"/>
      <c r="AU143" s="1330"/>
      <c r="AV143" s="1330"/>
      <c r="AW143" s="1330"/>
      <c r="AX143" s="1330"/>
      <c r="AY143" s="1330"/>
      <c r="AZ143" s="1330"/>
      <c r="BA143" s="1330"/>
      <c r="BB143" s="1330"/>
      <c r="BC143" s="1327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</row>
    <row r="144" spans="2:158">
      <c r="B144" s="2"/>
      <c r="C144" s="2"/>
      <c r="D144" s="5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340"/>
      <c r="S144" s="1330"/>
      <c r="T144" s="1330"/>
      <c r="U144" s="1330"/>
      <c r="V144" s="1330"/>
      <c r="W144" s="1330"/>
      <c r="X144" s="1330"/>
      <c r="Y144" s="1330"/>
      <c r="Z144" s="1330"/>
      <c r="AA144" s="1330"/>
      <c r="AB144" s="1330"/>
      <c r="AC144" s="1330"/>
      <c r="AD144" s="1330"/>
      <c r="AE144" s="1330"/>
      <c r="AF144" s="1330"/>
      <c r="AG144" s="1330"/>
      <c r="AH144" s="1497"/>
      <c r="AI144" s="1497"/>
      <c r="AJ144" s="1330"/>
      <c r="AK144" s="1330"/>
      <c r="AL144" s="1330"/>
      <c r="AM144" s="1330"/>
      <c r="AN144" s="1330"/>
      <c r="AO144" s="1330"/>
      <c r="AP144" s="1330"/>
      <c r="AQ144" s="1330"/>
      <c r="AR144" s="1330"/>
      <c r="AS144" s="1330"/>
      <c r="AT144" s="1330"/>
      <c r="AU144" s="1330"/>
      <c r="AV144" s="1330"/>
      <c r="AW144" s="1330"/>
      <c r="AX144" s="1330"/>
      <c r="AY144" s="1330"/>
      <c r="AZ144" s="1330"/>
      <c r="BA144" s="1330"/>
      <c r="BB144" s="1330"/>
      <c r="BC144" s="1327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</row>
    <row r="145" spans="2:158">
      <c r="B145" s="2"/>
      <c r="C145" s="2"/>
      <c r="D145" s="5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340"/>
      <c r="S145" s="1330"/>
      <c r="T145" s="1330"/>
      <c r="U145" s="1330"/>
      <c r="V145" s="1330"/>
      <c r="W145" s="1330"/>
      <c r="X145" s="1330"/>
      <c r="Y145" s="1330"/>
      <c r="Z145" s="1330"/>
      <c r="AA145" s="1330"/>
      <c r="AB145" s="1330"/>
      <c r="AC145" s="1330"/>
      <c r="AD145" s="1330"/>
      <c r="AE145" s="1330"/>
      <c r="AF145" s="1330"/>
      <c r="AG145" s="1330"/>
      <c r="AH145" s="1497"/>
      <c r="AI145" s="1497"/>
      <c r="AJ145" s="1330"/>
      <c r="AK145" s="1330"/>
      <c r="AL145" s="1330"/>
      <c r="AM145" s="1330"/>
      <c r="AN145" s="1330"/>
      <c r="AO145" s="1330"/>
      <c r="AP145" s="1330"/>
      <c r="AQ145" s="1330"/>
      <c r="AR145" s="1330"/>
      <c r="AS145" s="1330"/>
      <c r="AT145" s="1330"/>
      <c r="AU145" s="1330"/>
      <c r="AV145" s="1330"/>
      <c r="AW145" s="1330"/>
      <c r="AX145" s="1330"/>
      <c r="AY145" s="1330"/>
      <c r="AZ145" s="1330"/>
      <c r="BA145" s="1330"/>
      <c r="BB145" s="1330"/>
      <c r="BC145" s="1327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</row>
    <row r="146" spans="2:158">
      <c r="B146" s="2"/>
      <c r="C146" s="2"/>
      <c r="D146" s="5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340"/>
      <c r="S146" s="1330"/>
      <c r="T146" s="1330"/>
      <c r="U146" s="1330"/>
      <c r="V146" s="1330"/>
      <c r="W146" s="1330"/>
      <c r="X146" s="1330"/>
      <c r="Y146" s="1330"/>
      <c r="Z146" s="1330"/>
      <c r="AA146" s="1330"/>
      <c r="AB146" s="1330"/>
      <c r="AC146" s="1330"/>
      <c r="AD146" s="1330"/>
      <c r="AE146" s="1330"/>
      <c r="AF146" s="1330"/>
      <c r="AG146" s="1330"/>
      <c r="AH146" s="1497"/>
      <c r="AI146" s="1497"/>
      <c r="AJ146" s="1330"/>
      <c r="AK146" s="1330"/>
      <c r="AL146" s="1330"/>
      <c r="AM146" s="1330"/>
      <c r="AN146" s="1330"/>
      <c r="AO146" s="1330"/>
      <c r="AP146" s="1330"/>
      <c r="AQ146" s="1330"/>
      <c r="AR146" s="1330"/>
      <c r="AS146" s="1330"/>
      <c r="AT146" s="1330"/>
      <c r="AU146" s="1330"/>
      <c r="AV146" s="1330"/>
      <c r="AW146" s="1330"/>
      <c r="AX146" s="1330"/>
      <c r="AY146" s="1330"/>
      <c r="AZ146" s="1330"/>
      <c r="BA146" s="1330"/>
      <c r="BB146" s="1330"/>
      <c r="BC146" s="1327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</row>
    <row r="147" spans="2:158">
      <c r="B147" s="2"/>
      <c r="C147" s="2"/>
      <c r="D147" s="5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340"/>
      <c r="S147" s="1330"/>
      <c r="T147" s="1330"/>
      <c r="U147" s="1330"/>
      <c r="V147" s="1330"/>
      <c r="W147" s="1330"/>
      <c r="X147" s="1330"/>
      <c r="Y147" s="1330"/>
      <c r="Z147" s="1330"/>
      <c r="AA147" s="1330"/>
      <c r="AB147" s="1330"/>
      <c r="AC147" s="1330"/>
      <c r="AD147" s="1330"/>
      <c r="AE147" s="1330"/>
      <c r="AF147" s="1330"/>
      <c r="AG147" s="1330"/>
      <c r="AH147" s="1497"/>
      <c r="AI147" s="1497"/>
      <c r="AJ147" s="1330"/>
      <c r="AK147" s="1330"/>
      <c r="AL147" s="1330"/>
      <c r="AM147" s="1330"/>
      <c r="AN147" s="1330"/>
      <c r="AO147" s="1330"/>
      <c r="AP147" s="1330"/>
      <c r="AQ147" s="1330"/>
      <c r="AR147" s="1330"/>
      <c r="AS147" s="1330"/>
      <c r="AT147" s="1330"/>
      <c r="AU147" s="1330"/>
      <c r="AV147" s="1330"/>
      <c r="AW147" s="1330"/>
      <c r="AX147" s="1330"/>
      <c r="AY147" s="1330"/>
      <c r="AZ147" s="1330"/>
      <c r="BA147" s="1330"/>
      <c r="BB147" s="1330"/>
      <c r="BC147" s="1327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</row>
    <row r="148" spans="2:158">
      <c r="B148" s="2"/>
      <c r="C148" s="2"/>
      <c r="D148" s="5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340"/>
      <c r="S148" s="1330"/>
      <c r="T148" s="1330"/>
      <c r="U148" s="1330"/>
      <c r="V148" s="1330"/>
      <c r="W148" s="1330"/>
      <c r="X148" s="1330"/>
      <c r="Y148" s="1330"/>
      <c r="Z148" s="1330"/>
      <c r="AA148" s="1330"/>
      <c r="AB148" s="1330"/>
      <c r="AC148" s="1330"/>
      <c r="AD148" s="1330"/>
      <c r="AE148" s="1330"/>
      <c r="AF148" s="1330"/>
      <c r="AG148" s="1330"/>
      <c r="AH148" s="1506"/>
      <c r="AI148" s="1506"/>
      <c r="AJ148" s="1330"/>
      <c r="AK148" s="1330"/>
      <c r="AL148" s="1330"/>
      <c r="AM148" s="1330"/>
      <c r="AN148" s="1330"/>
      <c r="AO148" s="1330"/>
      <c r="AP148" s="1330"/>
      <c r="AQ148" s="1330"/>
      <c r="AR148" s="1330"/>
      <c r="AS148" s="1330"/>
      <c r="AT148" s="1330"/>
      <c r="AU148" s="1330"/>
      <c r="AV148" s="1330"/>
      <c r="AW148" s="1330"/>
      <c r="AX148" s="1330"/>
      <c r="AY148" s="1330"/>
      <c r="AZ148" s="1330"/>
      <c r="BA148" s="1330"/>
      <c r="BB148" s="1330"/>
      <c r="BC148" s="1327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</row>
    <row r="149" spans="2:158">
      <c r="B149" s="2"/>
      <c r="C149" s="2"/>
      <c r="D149" s="5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340"/>
      <c r="S149" s="1330"/>
      <c r="T149" s="1330"/>
      <c r="U149" s="1330"/>
      <c r="V149" s="1330"/>
      <c r="W149" s="1330"/>
      <c r="X149" s="1330"/>
      <c r="Y149" s="1330"/>
      <c r="Z149" s="1330"/>
      <c r="AA149" s="1330"/>
      <c r="AB149" s="1330"/>
      <c r="AC149" s="1330"/>
      <c r="AD149" s="1330"/>
      <c r="AE149" s="1330"/>
      <c r="AF149" s="1330"/>
      <c r="AG149" s="1330"/>
      <c r="AH149" s="1506"/>
      <c r="AI149" s="1506"/>
      <c r="AJ149" s="1330"/>
      <c r="AK149" s="1330"/>
      <c r="AL149" s="1330"/>
      <c r="AM149" s="1330"/>
      <c r="AN149" s="1330"/>
      <c r="AO149" s="1330"/>
      <c r="AP149" s="1330"/>
      <c r="AQ149" s="1330"/>
      <c r="AR149" s="1330"/>
      <c r="AS149" s="1330"/>
      <c r="AT149" s="1330"/>
      <c r="AU149" s="1330"/>
      <c r="AV149" s="1330"/>
      <c r="AW149" s="1330"/>
      <c r="AX149" s="1330"/>
      <c r="AY149" s="1330"/>
      <c r="AZ149" s="1330"/>
      <c r="BA149" s="1330"/>
      <c r="BB149" s="1330"/>
      <c r="BC149" s="1327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</row>
    <row r="150" spans="2:158">
      <c r="B150" s="2"/>
      <c r="C150" s="2"/>
      <c r="D150" s="5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340"/>
      <c r="S150" s="1330"/>
      <c r="T150" s="1330"/>
      <c r="U150" s="1330"/>
      <c r="V150" s="1330"/>
      <c r="W150" s="1330"/>
      <c r="X150" s="1330"/>
      <c r="Y150" s="1330"/>
      <c r="Z150" s="1330"/>
      <c r="AA150" s="1330"/>
      <c r="AB150" s="1330"/>
      <c r="AC150" s="1330"/>
      <c r="AD150" s="1330"/>
      <c r="AE150" s="1330"/>
      <c r="AF150" s="1330"/>
      <c r="AG150" s="1330"/>
      <c r="AH150" s="1506"/>
      <c r="AI150" s="1506"/>
      <c r="AJ150" s="1330"/>
      <c r="AK150" s="1330"/>
      <c r="AL150" s="1330"/>
      <c r="AM150" s="1330"/>
      <c r="AN150" s="1330"/>
      <c r="AO150" s="1330"/>
      <c r="AP150" s="1330"/>
      <c r="AQ150" s="1330"/>
      <c r="AR150" s="1330"/>
      <c r="AS150" s="1330"/>
      <c r="AT150" s="1330"/>
      <c r="AU150" s="1330"/>
      <c r="AV150" s="1330"/>
      <c r="AW150" s="1330"/>
      <c r="AX150" s="1330"/>
      <c r="AY150" s="1330"/>
      <c r="AZ150" s="1330"/>
      <c r="BA150" s="1330"/>
      <c r="BB150" s="1330"/>
      <c r="BC150" s="1327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</row>
    <row r="151" spans="2:158">
      <c r="B151" s="2"/>
      <c r="C151" s="2"/>
      <c r="D151" s="5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340"/>
      <c r="S151" s="1330"/>
      <c r="T151" s="1330"/>
      <c r="U151" s="1330"/>
      <c r="V151" s="1330"/>
      <c r="W151" s="1330"/>
      <c r="X151" s="1330"/>
      <c r="Y151" s="1330"/>
      <c r="Z151" s="1330"/>
      <c r="AA151" s="1330"/>
      <c r="AB151" s="1330"/>
      <c r="AC151" s="1330"/>
      <c r="AD151" s="1330"/>
      <c r="AE151" s="1330"/>
      <c r="AF151" s="1330"/>
      <c r="AG151" s="1330"/>
      <c r="AH151" s="1506"/>
      <c r="AI151" s="1506"/>
      <c r="AJ151" s="1330"/>
      <c r="AK151" s="1330"/>
      <c r="AL151" s="1330"/>
      <c r="AM151" s="1330"/>
      <c r="AN151" s="1330"/>
      <c r="AO151" s="1330"/>
      <c r="AP151" s="1330"/>
      <c r="AQ151" s="1330"/>
      <c r="AR151" s="1330"/>
      <c r="AS151" s="1330"/>
      <c r="AT151" s="1330"/>
      <c r="AU151" s="1330"/>
      <c r="AV151" s="1330"/>
      <c r="AW151" s="1330"/>
      <c r="AX151" s="1330"/>
      <c r="AY151" s="1330"/>
      <c r="AZ151" s="1330"/>
      <c r="BA151" s="1330"/>
      <c r="BB151" s="1330"/>
      <c r="BC151" s="1327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</row>
    <row r="152" spans="2:158">
      <c r="B152" s="2"/>
      <c r="C152" s="2"/>
      <c r="D152" s="5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340"/>
      <c r="S152" s="1330"/>
      <c r="T152" s="1330"/>
      <c r="U152" s="1330"/>
      <c r="V152" s="1330"/>
      <c r="W152" s="1330"/>
      <c r="X152" s="1330"/>
      <c r="Y152" s="1330"/>
      <c r="Z152" s="1330"/>
      <c r="AA152" s="1330"/>
      <c r="AB152" s="1330"/>
      <c r="AC152" s="1330"/>
      <c r="AD152" s="1330"/>
      <c r="AE152" s="1330"/>
      <c r="AF152" s="1330"/>
      <c r="AG152" s="1330"/>
      <c r="AH152" s="1330"/>
      <c r="AI152" s="1330"/>
      <c r="AJ152" s="1330"/>
      <c r="AK152" s="1330"/>
      <c r="AL152" s="1330"/>
      <c r="AM152" s="1330"/>
      <c r="AN152" s="1330"/>
      <c r="AO152" s="1330"/>
      <c r="AP152" s="1330"/>
      <c r="AQ152" s="1330"/>
      <c r="AR152" s="1330"/>
      <c r="AS152" s="1330"/>
      <c r="AT152" s="1330"/>
      <c r="AU152" s="1330"/>
      <c r="AV152" s="1330"/>
      <c r="AW152" s="1330"/>
      <c r="AX152" s="1330"/>
      <c r="AY152" s="1330"/>
      <c r="AZ152" s="1330"/>
      <c r="BA152" s="1330"/>
      <c r="BB152" s="1330"/>
      <c r="BC152" s="1327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</row>
    <row r="153" spans="2:158">
      <c r="B153" s="2"/>
      <c r="C153" s="2"/>
      <c r="D153" s="5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340"/>
      <c r="S153" s="1330"/>
      <c r="T153" s="1330"/>
      <c r="U153" s="1330"/>
      <c r="V153" s="1330"/>
      <c r="W153" s="1330"/>
      <c r="X153" s="1330"/>
      <c r="Y153" s="1506"/>
      <c r="Z153" s="1506"/>
      <c r="AA153" s="1506"/>
      <c r="AB153" s="1506"/>
      <c r="AC153" s="1506"/>
      <c r="AD153" s="1506"/>
      <c r="AE153" s="1506"/>
      <c r="AF153" s="1506"/>
      <c r="AG153" s="1506"/>
      <c r="AH153" s="1506"/>
      <c r="AI153" s="1506"/>
      <c r="AJ153" s="1330"/>
      <c r="AK153" s="1330"/>
      <c r="AL153" s="1330"/>
      <c r="AM153" s="1330"/>
      <c r="AN153" s="1330"/>
      <c r="AO153" s="1330"/>
      <c r="AP153" s="1330"/>
      <c r="AQ153" s="1330"/>
      <c r="AR153" s="1330"/>
      <c r="AS153" s="1330"/>
      <c r="AT153" s="1330"/>
      <c r="AU153" s="1330"/>
      <c r="AV153" s="1330"/>
      <c r="AW153" s="1330"/>
      <c r="AX153" s="1330"/>
      <c r="AY153" s="1330"/>
      <c r="AZ153" s="1330"/>
      <c r="BA153" s="1330"/>
      <c r="BB153" s="1330"/>
      <c r="BC153" s="1327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</row>
    <row r="154" spans="2:158">
      <c r="B154" s="2"/>
      <c r="C154" s="2"/>
      <c r="D154" s="5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340"/>
      <c r="S154" s="1330"/>
      <c r="T154" s="1330"/>
      <c r="U154" s="1330"/>
      <c r="V154" s="1330"/>
      <c r="W154" s="1330"/>
      <c r="X154" s="1330"/>
      <c r="Y154" s="1330"/>
      <c r="Z154" s="1330"/>
      <c r="AA154" s="1330"/>
      <c r="AB154" s="1330"/>
      <c r="AC154" s="1330"/>
      <c r="AD154" s="1330"/>
      <c r="AE154" s="1330"/>
      <c r="AF154" s="1330"/>
      <c r="AG154" s="1330"/>
      <c r="AH154" s="1506"/>
      <c r="AI154" s="1506"/>
      <c r="AJ154" s="1330"/>
      <c r="AK154" s="1330"/>
      <c r="AL154" s="1330"/>
      <c r="AM154" s="1330"/>
      <c r="AN154" s="1330"/>
      <c r="AO154" s="1330"/>
      <c r="AP154" s="1330"/>
      <c r="AQ154" s="1330"/>
      <c r="AR154" s="1330"/>
      <c r="AS154" s="1330"/>
      <c r="AT154" s="1330"/>
      <c r="AU154" s="1330"/>
      <c r="AV154" s="1330"/>
      <c r="AW154" s="1330"/>
      <c r="AX154" s="1330"/>
      <c r="AY154" s="1330"/>
      <c r="AZ154" s="1330"/>
      <c r="BA154" s="1330"/>
      <c r="BB154" s="1330"/>
      <c r="BC154" s="1327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</row>
    <row r="155" spans="2:158">
      <c r="B155" s="2"/>
      <c r="C155" s="2"/>
      <c r="D155" s="5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340"/>
      <c r="S155" s="1330"/>
      <c r="T155" s="1330"/>
      <c r="U155" s="1330"/>
      <c r="V155" s="1330"/>
      <c r="W155" s="1330"/>
      <c r="X155" s="1330"/>
      <c r="Y155" s="1330"/>
      <c r="Z155" s="1330"/>
      <c r="AA155" s="1330"/>
      <c r="AB155" s="1330"/>
      <c r="AC155" s="1330"/>
      <c r="AD155" s="1330"/>
      <c r="AE155" s="1330"/>
      <c r="AF155" s="1330"/>
      <c r="AG155" s="1330"/>
      <c r="AH155" s="1506"/>
      <c r="AI155" s="1506"/>
      <c r="AJ155" s="1330"/>
      <c r="AK155" s="1330"/>
      <c r="AL155" s="1330"/>
      <c r="AM155" s="1330"/>
      <c r="AN155" s="1330"/>
      <c r="AO155" s="1330"/>
      <c r="AP155" s="1330"/>
      <c r="AQ155" s="1330"/>
      <c r="AR155" s="1330"/>
      <c r="AS155" s="1330"/>
      <c r="AT155" s="1330"/>
      <c r="AU155" s="1330"/>
      <c r="AV155" s="1330"/>
      <c r="AW155" s="1330"/>
      <c r="AX155" s="1330"/>
      <c r="AY155" s="1330"/>
      <c r="AZ155" s="1330"/>
      <c r="BA155" s="1330"/>
      <c r="BB155" s="1330"/>
      <c r="BC155" s="1327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</row>
    <row r="156" spans="2:158">
      <c r="B156" s="2"/>
      <c r="C156" s="2"/>
      <c r="D156" s="5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340"/>
      <c r="S156" s="1330"/>
      <c r="T156" s="1330"/>
      <c r="U156" s="1330"/>
      <c r="V156" s="1330"/>
      <c r="W156" s="1330"/>
      <c r="X156" s="1330"/>
      <c r="Y156" s="1330"/>
      <c r="Z156" s="1330"/>
      <c r="AA156" s="1330"/>
      <c r="AB156" s="1330"/>
      <c r="AC156" s="1330"/>
      <c r="AD156" s="1330"/>
      <c r="AE156" s="1330"/>
      <c r="AF156" s="1330"/>
      <c r="AG156" s="1330"/>
      <c r="AH156" s="1506"/>
      <c r="AI156" s="1506"/>
      <c r="AJ156" s="1330"/>
      <c r="AK156" s="1330"/>
      <c r="AL156" s="1330"/>
      <c r="AM156" s="1330"/>
      <c r="AN156" s="1330"/>
      <c r="AO156" s="1330"/>
      <c r="AP156" s="1330"/>
      <c r="AQ156" s="1330"/>
      <c r="AR156" s="1330"/>
      <c r="AS156" s="1330"/>
      <c r="AT156" s="1330"/>
      <c r="AU156" s="1330"/>
      <c r="AV156" s="1330"/>
      <c r="AW156" s="1330"/>
      <c r="AX156" s="1330"/>
      <c r="AY156" s="1330"/>
      <c r="AZ156" s="1330"/>
      <c r="BA156" s="1330"/>
      <c r="BB156" s="1330"/>
      <c r="BC156" s="1327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</row>
    <row r="157" spans="2:158">
      <c r="B157" s="2"/>
      <c r="C157" s="2"/>
      <c r="D157" s="5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340"/>
      <c r="S157" s="1330"/>
      <c r="T157" s="1330"/>
      <c r="U157" s="1330"/>
      <c r="V157" s="1330"/>
      <c r="W157" s="1330"/>
      <c r="X157" s="1330"/>
      <c r="Y157" s="1330"/>
      <c r="Z157" s="1330"/>
      <c r="AA157" s="1330"/>
      <c r="AB157" s="1330"/>
      <c r="AC157" s="1330"/>
      <c r="AD157" s="1330"/>
      <c r="AE157" s="1330"/>
      <c r="AF157" s="1330"/>
      <c r="AG157" s="1330"/>
      <c r="AH157" s="1506"/>
      <c r="AI157" s="1506"/>
      <c r="AJ157" s="1330"/>
      <c r="AK157" s="1330"/>
      <c r="AL157" s="1330"/>
      <c r="AM157" s="1330"/>
      <c r="AN157" s="1330"/>
      <c r="AO157" s="1330"/>
      <c r="AP157" s="1330"/>
      <c r="AQ157" s="1330"/>
      <c r="AR157" s="1330"/>
      <c r="AS157" s="1330"/>
      <c r="AT157" s="1330"/>
      <c r="AU157" s="1330"/>
      <c r="AV157" s="1330"/>
      <c r="AW157" s="1330"/>
      <c r="AX157" s="1330"/>
      <c r="AY157" s="1330"/>
      <c r="AZ157" s="1330"/>
      <c r="BA157" s="1330"/>
      <c r="BB157" s="1330"/>
      <c r="BC157" s="1327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</row>
    <row r="158" spans="2:158">
      <c r="B158" s="2"/>
      <c r="C158" s="2"/>
      <c r="D158" s="5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340"/>
      <c r="S158" s="1330"/>
      <c r="T158" s="1330"/>
      <c r="U158" s="1330"/>
      <c r="V158" s="1330"/>
      <c r="W158" s="1330"/>
      <c r="X158" s="1330"/>
      <c r="Y158" s="1330"/>
      <c r="Z158" s="1330"/>
      <c r="AA158" s="1330"/>
      <c r="AB158" s="1330"/>
      <c r="AC158" s="1330"/>
      <c r="AD158" s="1330"/>
      <c r="AE158" s="1330"/>
      <c r="AF158" s="1330"/>
      <c r="AG158" s="1330"/>
      <c r="AH158" s="1506"/>
      <c r="AI158" s="1506"/>
      <c r="AJ158" s="1330"/>
      <c r="AK158" s="1330"/>
      <c r="AL158" s="1330"/>
      <c r="AM158" s="1330"/>
      <c r="AN158" s="1330"/>
      <c r="AO158" s="1330"/>
      <c r="AP158" s="1330"/>
      <c r="AQ158" s="1330"/>
      <c r="AR158" s="1330"/>
      <c r="AS158" s="1330"/>
      <c r="AT158" s="1330"/>
      <c r="AU158" s="1330"/>
      <c r="AV158" s="1330"/>
      <c r="AW158" s="1330"/>
      <c r="AX158" s="1330"/>
      <c r="AY158" s="1330"/>
      <c r="AZ158" s="1330"/>
      <c r="BA158" s="1330"/>
      <c r="BB158" s="1330"/>
      <c r="BC158" s="1327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</row>
    <row r="159" spans="2:158">
      <c r="B159" s="2"/>
      <c r="C159" s="2"/>
      <c r="D159" s="5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340"/>
      <c r="S159" s="1330"/>
      <c r="T159" s="1330"/>
      <c r="U159" s="1330"/>
      <c r="V159" s="1330"/>
      <c r="W159" s="1330"/>
      <c r="X159" s="1330"/>
      <c r="Y159" s="1330"/>
      <c r="Z159" s="1330"/>
      <c r="AA159" s="1330"/>
      <c r="AB159" s="1330"/>
      <c r="AC159" s="1330"/>
      <c r="AD159" s="1330"/>
      <c r="AE159" s="1330"/>
      <c r="AF159" s="1330"/>
      <c r="AG159" s="1330"/>
      <c r="AH159" s="1506"/>
      <c r="AI159" s="1506"/>
      <c r="AJ159" s="1330"/>
      <c r="AK159" s="1330"/>
      <c r="AL159" s="1330"/>
      <c r="AM159" s="1330"/>
      <c r="AN159" s="1330"/>
      <c r="AO159" s="1330"/>
      <c r="AP159" s="1330"/>
      <c r="AQ159" s="1330"/>
      <c r="AR159" s="1330"/>
      <c r="AS159" s="1330"/>
      <c r="AT159" s="1330"/>
      <c r="AU159" s="1330"/>
      <c r="AV159" s="1330"/>
      <c r="AW159" s="1330"/>
      <c r="AX159" s="1330"/>
      <c r="AY159" s="1330"/>
      <c r="AZ159" s="1330"/>
      <c r="BA159" s="1330"/>
      <c r="BB159" s="1330"/>
      <c r="BC159" s="1327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</row>
    <row r="160" spans="2:158">
      <c r="B160" s="2"/>
      <c r="C160" s="2"/>
      <c r="D160" s="5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340"/>
      <c r="S160" s="1330"/>
      <c r="T160" s="1330"/>
      <c r="U160" s="1330"/>
      <c r="V160" s="1330"/>
      <c r="W160" s="1330"/>
      <c r="X160" s="1330"/>
      <c r="Y160" s="1330"/>
      <c r="Z160" s="1330"/>
      <c r="AA160" s="1330"/>
      <c r="AB160" s="1330"/>
      <c r="AC160" s="1330"/>
      <c r="AD160" s="1330"/>
      <c r="AE160" s="1330"/>
      <c r="AF160" s="1330"/>
      <c r="AG160" s="1330"/>
      <c r="AH160" s="1506"/>
      <c r="AI160" s="1506"/>
      <c r="AJ160" s="1330"/>
      <c r="AK160" s="1330"/>
      <c r="AL160" s="1330"/>
      <c r="AM160" s="1330"/>
      <c r="AN160" s="1330"/>
      <c r="AO160" s="1330"/>
      <c r="AP160" s="1330"/>
      <c r="AQ160" s="1330"/>
      <c r="AR160" s="1330"/>
      <c r="AS160" s="1330"/>
      <c r="AT160" s="1330"/>
      <c r="AU160" s="1330"/>
      <c r="AV160" s="1330"/>
      <c r="AW160" s="1330"/>
      <c r="AX160" s="1330"/>
      <c r="AY160" s="1330"/>
      <c r="AZ160" s="1330"/>
      <c r="BA160" s="1330"/>
      <c r="BB160" s="1330"/>
      <c r="BC160" s="1327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</row>
    <row r="161" spans="2:158">
      <c r="B161" s="2"/>
      <c r="C161" s="2"/>
      <c r="D161" s="5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340"/>
      <c r="S161" s="1330"/>
      <c r="T161" s="1330"/>
      <c r="U161" s="1330"/>
      <c r="V161" s="1330"/>
      <c r="W161" s="1330"/>
      <c r="X161" s="1330"/>
      <c r="Y161" s="1330"/>
      <c r="Z161" s="1330"/>
      <c r="AA161" s="1330"/>
      <c r="AB161" s="1330"/>
      <c r="AC161" s="1330"/>
      <c r="AD161" s="1330"/>
      <c r="AE161" s="1330"/>
      <c r="AF161" s="1330"/>
      <c r="AG161" s="1330"/>
      <c r="AH161" s="1506"/>
      <c r="AI161" s="1506"/>
      <c r="AJ161" s="1330"/>
      <c r="AK161" s="1330"/>
      <c r="AL161" s="1330"/>
      <c r="AM161" s="1330"/>
      <c r="AN161" s="1330"/>
      <c r="AO161" s="1330"/>
      <c r="AP161" s="1330"/>
      <c r="AQ161" s="1330"/>
      <c r="AR161" s="1330"/>
      <c r="AS161" s="1330"/>
      <c r="AT161" s="1330"/>
      <c r="AU161" s="1330"/>
      <c r="AV161" s="1330"/>
      <c r="AW161" s="1330"/>
      <c r="AX161" s="1330"/>
      <c r="AY161" s="1330"/>
      <c r="AZ161" s="1330"/>
      <c r="BA161" s="1330"/>
      <c r="BB161" s="1330"/>
      <c r="BC161" s="1327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</row>
    <row r="162" spans="2:158">
      <c r="B162" s="2"/>
      <c r="C162" s="2"/>
      <c r="D162" s="5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340"/>
      <c r="S162" s="1330"/>
      <c r="T162" s="1330"/>
      <c r="U162" s="1330"/>
      <c r="V162" s="1330"/>
      <c r="W162" s="1330"/>
      <c r="X162" s="1330"/>
      <c r="Y162" s="1330"/>
      <c r="Z162" s="1330"/>
      <c r="AA162" s="1330"/>
      <c r="AB162" s="1330"/>
      <c r="AC162" s="1330"/>
      <c r="AD162" s="1330"/>
      <c r="AE162" s="1330"/>
      <c r="AF162" s="1330"/>
      <c r="AG162" s="1330"/>
      <c r="AH162" s="1330"/>
      <c r="AI162" s="1506"/>
      <c r="AJ162" s="1330"/>
      <c r="AK162" s="1330"/>
      <c r="AL162" s="1330"/>
      <c r="AM162" s="1330"/>
      <c r="AN162" s="1330"/>
      <c r="AO162" s="1330"/>
      <c r="AP162" s="1330"/>
      <c r="AQ162" s="1330"/>
      <c r="AR162" s="1330"/>
      <c r="AS162" s="1330"/>
      <c r="AT162" s="1330"/>
      <c r="AU162" s="1330"/>
      <c r="AV162" s="1330"/>
      <c r="AW162" s="1330"/>
      <c r="AX162" s="1330"/>
      <c r="AY162" s="1330"/>
      <c r="AZ162" s="1330"/>
      <c r="BA162" s="1330"/>
      <c r="BB162" s="1330"/>
      <c r="BC162" s="1327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</row>
    <row r="163" spans="2:158">
      <c r="B163" s="2"/>
      <c r="C163" s="2"/>
      <c r="D163" s="5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340"/>
      <c r="S163" s="1330"/>
      <c r="T163" s="1330"/>
      <c r="U163" s="1330"/>
      <c r="V163" s="1330"/>
      <c r="W163" s="1330"/>
      <c r="X163" s="1330"/>
      <c r="Y163" s="1330"/>
      <c r="Z163" s="1330"/>
      <c r="AA163" s="1330"/>
      <c r="AB163" s="1330"/>
      <c r="AC163" s="1330"/>
      <c r="AD163" s="1330"/>
      <c r="AE163" s="1330"/>
      <c r="AF163" s="1330"/>
      <c r="AG163" s="1330"/>
      <c r="AH163" s="1330"/>
      <c r="AI163" s="1506"/>
      <c r="AJ163" s="1330"/>
      <c r="AK163" s="1330"/>
      <c r="AL163" s="1330"/>
      <c r="AM163" s="1330"/>
      <c r="AN163" s="1330"/>
      <c r="AO163" s="1330"/>
      <c r="AP163" s="1330"/>
      <c r="AQ163" s="1330"/>
      <c r="AR163" s="1330"/>
      <c r="AS163" s="1330"/>
      <c r="AT163" s="1330"/>
      <c r="AU163" s="1330"/>
      <c r="AV163" s="1330"/>
      <c r="AW163" s="1330"/>
      <c r="AX163" s="1330"/>
      <c r="AY163" s="1330"/>
      <c r="AZ163" s="1330"/>
      <c r="BA163" s="1330"/>
      <c r="BB163" s="1330"/>
      <c r="BC163" s="1327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</row>
    <row r="164" spans="2:158">
      <c r="B164" s="2"/>
      <c r="C164" s="2"/>
      <c r="D164" s="5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340"/>
      <c r="S164" s="1330"/>
      <c r="T164" s="1330"/>
      <c r="U164" s="1330"/>
      <c r="V164" s="1330"/>
      <c r="W164" s="1330"/>
      <c r="X164" s="1330"/>
      <c r="Y164" s="1330"/>
      <c r="Z164" s="1330"/>
      <c r="AA164" s="1330"/>
      <c r="AB164" s="1330"/>
      <c r="AC164" s="1330"/>
      <c r="AD164" s="1330"/>
      <c r="AE164" s="1330"/>
      <c r="AF164" s="1330"/>
      <c r="AG164" s="1330"/>
      <c r="AH164" s="1330"/>
      <c r="AI164" s="1506"/>
      <c r="AJ164" s="1330"/>
      <c r="AK164" s="1330"/>
      <c r="AL164" s="1330"/>
      <c r="AM164" s="1330"/>
      <c r="AN164" s="1330"/>
      <c r="AO164" s="1330"/>
      <c r="AP164" s="1330"/>
      <c r="AQ164" s="1330"/>
      <c r="AR164" s="1330"/>
      <c r="AS164" s="1330"/>
      <c r="AT164" s="1330"/>
      <c r="AU164" s="1330"/>
      <c r="AV164" s="1330"/>
      <c r="AW164" s="1330"/>
      <c r="AX164" s="1330"/>
      <c r="AY164" s="1330"/>
      <c r="AZ164" s="1330"/>
      <c r="BA164" s="1330"/>
      <c r="BB164" s="1330"/>
      <c r="BC164" s="1327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</row>
    <row r="165" spans="2:158">
      <c r="B165" s="2"/>
      <c r="C165" s="2"/>
      <c r="D165" s="5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340"/>
      <c r="S165" s="1330"/>
      <c r="T165" s="1330"/>
      <c r="U165" s="1330"/>
      <c r="V165" s="1330"/>
      <c r="W165" s="1330"/>
      <c r="X165" s="1330"/>
      <c r="Y165" s="1330"/>
      <c r="Z165" s="1330"/>
      <c r="AA165" s="1330"/>
      <c r="AB165" s="1330"/>
      <c r="AC165" s="1330"/>
      <c r="AD165" s="1330"/>
      <c r="AE165" s="1330"/>
      <c r="AF165" s="1330"/>
      <c r="AG165" s="1330"/>
      <c r="AH165" s="1330"/>
      <c r="AI165" s="1330"/>
      <c r="AJ165" s="1330"/>
      <c r="AK165" s="1330"/>
      <c r="AL165" s="1330"/>
      <c r="AM165" s="1330"/>
      <c r="AN165" s="1330"/>
      <c r="AO165" s="1330"/>
      <c r="AP165" s="1330"/>
      <c r="AQ165" s="1330"/>
      <c r="AR165" s="1330"/>
      <c r="AS165" s="1330"/>
      <c r="AT165" s="1330"/>
      <c r="AU165" s="1330"/>
      <c r="AV165" s="1330"/>
      <c r="AW165" s="1330"/>
      <c r="AX165" s="1330"/>
      <c r="AY165" s="1330"/>
      <c r="AZ165" s="1330"/>
      <c r="BA165" s="1330"/>
      <c r="BB165" s="1330"/>
      <c r="BC165" s="1327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</row>
    <row r="166" spans="2:158">
      <c r="B166" s="2"/>
      <c r="C166" s="2"/>
      <c r="D166" s="5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340"/>
      <c r="S166" s="1330"/>
      <c r="T166" s="1330"/>
      <c r="U166" s="1330"/>
      <c r="V166" s="1330"/>
      <c r="W166" s="1330"/>
      <c r="X166" s="1330"/>
      <c r="Y166" s="1330"/>
      <c r="Z166" s="1330"/>
      <c r="AA166" s="1330"/>
      <c r="AB166" s="1330"/>
      <c r="AC166" s="1330"/>
      <c r="AD166" s="1330"/>
      <c r="AE166" s="1330"/>
      <c r="AF166" s="1330"/>
      <c r="AG166" s="1330"/>
      <c r="AH166" s="1330"/>
      <c r="AI166" s="1330"/>
      <c r="AJ166" s="1330"/>
      <c r="AK166" s="1330"/>
      <c r="AL166" s="1330"/>
      <c r="AM166" s="1330"/>
      <c r="AN166" s="1330"/>
      <c r="AO166" s="1330"/>
      <c r="AP166" s="1330"/>
      <c r="AQ166" s="1330"/>
      <c r="AR166" s="1330"/>
      <c r="AS166" s="1330"/>
      <c r="AT166" s="1330"/>
      <c r="AU166" s="1330"/>
      <c r="AV166" s="1330"/>
      <c r="AW166" s="1330"/>
      <c r="AX166" s="1330"/>
      <c r="AY166" s="1330"/>
      <c r="AZ166" s="1330"/>
      <c r="BA166" s="1330"/>
      <c r="BB166" s="1330"/>
      <c r="BC166" s="1327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</row>
    <row r="167" spans="2:158">
      <c r="B167" s="2"/>
      <c r="C167" s="2"/>
      <c r="D167" s="5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340"/>
      <c r="S167" s="1330"/>
      <c r="T167" s="1330"/>
      <c r="U167" s="1330"/>
      <c r="V167" s="1330"/>
      <c r="W167" s="1330"/>
      <c r="X167" s="1330"/>
      <c r="Y167" s="1330"/>
      <c r="Z167" s="1330"/>
      <c r="AA167" s="1330"/>
      <c r="AB167" s="1330"/>
      <c r="AC167" s="1330"/>
      <c r="AD167" s="1330"/>
      <c r="AE167" s="1330"/>
      <c r="AF167" s="1330"/>
      <c r="AG167" s="1330"/>
      <c r="AH167" s="1330"/>
      <c r="AI167" s="1330"/>
      <c r="AJ167" s="1330"/>
      <c r="AK167" s="1330"/>
      <c r="AL167" s="1330"/>
      <c r="AM167" s="1330"/>
      <c r="AN167" s="1330"/>
      <c r="AO167" s="1330"/>
      <c r="AP167" s="1330"/>
      <c r="AQ167" s="1330"/>
      <c r="AR167" s="1330"/>
      <c r="AS167" s="1330"/>
      <c r="AT167" s="1330"/>
      <c r="AU167" s="1330"/>
      <c r="AV167" s="1330"/>
      <c r="AW167" s="1330"/>
      <c r="AX167" s="1330"/>
      <c r="AY167" s="1330"/>
      <c r="AZ167" s="1330"/>
      <c r="BA167" s="1330"/>
      <c r="BB167" s="1330"/>
      <c r="BC167" s="1327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</row>
    <row r="168" spans="2:158">
      <c r="B168" s="2"/>
      <c r="C168" s="2"/>
      <c r="D168" s="5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340"/>
      <c r="S168" s="1330"/>
      <c r="T168" s="1330"/>
      <c r="U168" s="1330"/>
      <c r="V168" s="1330"/>
      <c r="W168" s="1330"/>
      <c r="X168" s="1330"/>
      <c r="Y168" s="1330"/>
      <c r="Z168" s="1330"/>
      <c r="AA168" s="1330"/>
      <c r="AB168" s="1330"/>
      <c r="AC168" s="1330"/>
      <c r="AD168" s="1330"/>
      <c r="AE168" s="1330"/>
      <c r="AF168" s="1330"/>
      <c r="AG168" s="1330"/>
      <c r="AH168" s="1330"/>
      <c r="AI168" s="1330"/>
      <c r="AJ168" s="1330"/>
      <c r="AK168" s="1330"/>
      <c r="AL168" s="1330"/>
      <c r="AM168" s="1330"/>
      <c r="AN168" s="1330"/>
      <c r="AO168" s="1330"/>
      <c r="AP168" s="1330"/>
      <c r="AQ168" s="1330"/>
      <c r="AR168" s="1330"/>
      <c r="AS168" s="1330"/>
      <c r="AT168" s="1330"/>
      <c r="AU168" s="1330"/>
      <c r="AV168" s="1330"/>
      <c r="AW168" s="1330"/>
      <c r="AX168" s="1330"/>
      <c r="AY168" s="1330"/>
      <c r="AZ168" s="1330"/>
      <c r="BA168" s="1330"/>
      <c r="BB168" s="1330"/>
      <c r="BC168" s="1327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</row>
    <row r="169" spans="2:158">
      <c r="B169" s="2"/>
      <c r="C169" s="2"/>
      <c r="D169" s="5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340"/>
      <c r="S169" s="1330"/>
      <c r="T169" s="1330"/>
      <c r="U169" s="1330"/>
      <c r="V169" s="1330"/>
      <c r="W169" s="1330"/>
      <c r="X169" s="1330"/>
      <c r="Y169" s="1330"/>
      <c r="Z169" s="1330"/>
      <c r="AA169" s="1330"/>
      <c r="AB169" s="1330"/>
      <c r="AC169" s="1330"/>
      <c r="AD169" s="1330"/>
      <c r="AE169" s="1330"/>
      <c r="AF169" s="1330"/>
      <c r="AG169" s="1330"/>
      <c r="AH169" s="1330"/>
      <c r="AI169" s="1330"/>
      <c r="AJ169" s="1330"/>
      <c r="AK169" s="1330"/>
      <c r="AL169" s="1330"/>
      <c r="AM169" s="1330"/>
      <c r="AN169" s="1330"/>
      <c r="AO169" s="1330"/>
      <c r="AP169" s="1330"/>
      <c r="AQ169" s="1330"/>
      <c r="AR169" s="1330"/>
      <c r="AS169" s="1330"/>
      <c r="AT169" s="1330"/>
      <c r="AU169" s="1330"/>
      <c r="AV169" s="1330"/>
      <c r="AW169" s="1330"/>
      <c r="AX169" s="1330"/>
      <c r="AY169" s="1330"/>
      <c r="AZ169" s="1330"/>
      <c r="BA169" s="1330"/>
      <c r="BB169" s="1330"/>
      <c r="BC169" s="1327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</row>
    <row r="170" spans="2:158">
      <c r="B170" s="2"/>
      <c r="C170" s="2"/>
      <c r="D170" s="5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340"/>
      <c r="S170" s="1330"/>
      <c r="T170" s="1330"/>
      <c r="U170" s="1330"/>
      <c r="V170" s="1330"/>
      <c r="W170" s="1330"/>
      <c r="X170" s="1330"/>
      <c r="Y170" s="1330"/>
      <c r="Z170" s="1330"/>
      <c r="AA170" s="1330"/>
      <c r="AB170" s="1330"/>
      <c r="AC170" s="1330"/>
      <c r="AD170" s="1330"/>
      <c r="AE170" s="1330"/>
      <c r="AF170" s="1330"/>
      <c r="AG170" s="1330"/>
      <c r="AH170" s="1330"/>
      <c r="AI170" s="1330"/>
      <c r="AJ170" s="1330"/>
      <c r="AK170" s="1330"/>
      <c r="AL170" s="1330"/>
      <c r="AM170" s="1330"/>
      <c r="AN170" s="1330"/>
      <c r="AO170" s="1330"/>
      <c r="AP170" s="1330"/>
      <c r="AQ170" s="1330"/>
      <c r="AR170" s="1330"/>
      <c r="AS170" s="1330"/>
      <c r="AT170" s="1330"/>
      <c r="AU170" s="1330"/>
      <c r="AV170" s="1330"/>
      <c r="AW170" s="1330"/>
      <c r="AX170" s="1330"/>
      <c r="AY170" s="1330"/>
      <c r="AZ170" s="1330"/>
      <c r="BA170" s="1330"/>
      <c r="BB170" s="1330"/>
      <c r="BC170" s="1327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</row>
    <row r="171" spans="2:158">
      <c r="B171" s="2"/>
      <c r="C171" s="2"/>
      <c r="D171" s="5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340"/>
      <c r="S171" s="1330"/>
      <c r="T171" s="1330"/>
      <c r="U171" s="1330"/>
      <c r="V171" s="1330"/>
      <c r="W171" s="1330"/>
      <c r="X171" s="1330"/>
      <c r="Y171" s="1330"/>
      <c r="Z171" s="1330"/>
      <c r="AA171" s="1330"/>
      <c r="AB171" s="1330"/>
      <c r="AC171" s="1330"/>
      <c r="AD171" s="1330"/>
      <c r="AE171" s="1330"/>
      <c r="AF171" s="1330"/>
      <c r="AG171" s="1330"/>
      <c r="AH171" s="1330"/>
      <c r="AI171" s="1330"/>
      <c r="AJ171" s="1330"/>
      <c r="AK171" s="1330"/>
      <c r="AL171" s="1330"/>
      <c r="AM171" s="1330"/>
      <c r="AN171" s="1330"/>
      <c r="AO171" s="1330"/>
      <c r="AP171" s="1330"/>
      <c r="AQ171" s="1330"/>
      <c r="AR171" s="1330"/>
      <c r="AS171" s="1330"/>
      <c r="AT171" s="1330"/>
      <c r="AU171" s="1330"/>
      <c r="AV171" s="1330"/>
      <c r="AW171" s="1330"/>
      <c r="AX171" s="1330"/>
      <c r="AY171" s="1330"/>
      <c r="AZ171" s="1330"/>
      <c r="BA171" s="1330"/>
      <c r="BB171" s="1330"/>
      <c r="BC171" s="1327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</row>
    <row r="172" spans="2:158">
      <c r="B172" s="2"/>
      <c r="C172" s="2"/>
      <c r="D172" s="5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340"/>
      <c r="S172" s="1330"/>
      <c r="T172" s="1330"/>
      <c r="U172" s="1330"/>
      <c r="V172" s="1330"/>
      <c r="W172" s="1330"/>
      <c r="X172" s="1330"/>
      <c r="Y172" s="1330"/>
      <c r="Z172" s="1330"/>
      <c r="AA172" s="1330"/>
      <c r="AB172" s="1330"/>
      <c r="AC172" s="1330"/>
      <c r="AD172" s="1330"/>
      <c r="AE172" s="1330"/>
      <c r="AF172" s="1330"/>
      <c r="AG172" s="1330"/>
      <c r="AH172" s="1330"/>
      <c r="AI172" s="1330"/>
      <c r="AJ172" s="1330"/>
      <c r="AK172" s="1330"/>
      <c r="AL172" s="1330"/>
      <c r="AM172" s="1330"/>
      <c r="AN172" s="1330"/>
      <c r="AO172" s="1330"/>
      <c r="AP172" s="1330"/>
      <c r="AQ172" s="1330"/>
      <c r="AR172" s="1330"/>
      <c r="AS172" s="1330"/>
      <c r="AT172" s="1330"/>
      <c r="AU172" s="1330"/>
      <c r="AV172" s="1330"/>
      <c r="AW172" s="1330"/>
      <c r="AX172" s="1330"/>
      <c r="AY172" s="1330"/>
      <c r="AZ172" s="1330"/>
      <c r="BA172" s="1330"/>
      <c r="BB172" s="1330"/>
      <c r="BC172" s="1327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</row>
    <row r="173" spans="2:158">
      <c r="B173" s="2"/>
      <c r="C173" s="2"/>
      <c r="D173" s="5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340"/>
      <c r="S173" s="1330"/>
      <c r="T173" s="1330"/>
      <c r="U173" s="1330"/>
      <c r="V173" s="1330"/>
      <c r="W173" s="1330"/>
      <c r="X173" s="1330"/>
      <c r="Y173" s="1330"/>
      <c r="Z173" s="1330"/>
      <c r="AA173" s="1330"/>
      <c r="AB173" s="1330"/>
      <c r="AC173" s="1330"/>
      <c r="AD173" s="1330"/>
      <c r="AE173" s="1330"/>
      <c r="AF173" s="1330"/>
      <c r="AG173" s="1330"/>
      <c r="AH173" s="1330"/>
      <c r="AI173" s="1330"/>
      <c r="AJ173" s="1330"/>
      <c r="AK173" s="1330"/>
      <c r="AL173" s="1330"/>
      <c r="AM173" s="1330"/>
      <c r="AN173" s="1330"/>
      <c r="AO173" s="1330"/>
      <c r="AP173" s="1330"/>
      <c r="AQ173" s="1330"/>
      <c r="AR173" s="1330"/>
      <c r="AS173" s="1330"/>
      <c r="AT173" s="1330"/>
      <c r="AU173" s="1330"/>
      <c r="AV173" s="1330"/>
      <c r="AW173" s="1330"/>
      <c r="AX173" s="1330"/>
      <c r="AY173" s="1330"/>
      <c r="AZ173" s="1330"/>
      <c r="BA173" s="1330"/>
      <c r="BB173" s="1330"/>
      <c r="BC173" s="1327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</row>
    <row r="174" spans="2:158">
      <c r="B174" s="2"/>
      <c r="C174" s="2"/>
      <c r="D174" s="5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340"/>
      <c r="S174" s="1330"/>
      <c r="T174" s="1330"/>
      <c r="U174" s="1330"/>
      <c r="V174" s="1330"/>
      <c r="W174" s="1330"/>
      <c r="X174" s="1330"/>
      <c r="Y174" s="1330"/>
      <c r="Z174" s="1330"/>
      <c r="AA174" s="1330"/>
      <c r="AB174" s="1330"/>
      <c r="AC174" s="1330"/>
      <c r="AD174" s="1330"/>
      <c r="AE174" s="1330"/>
      <c r="AF174" s="1330"/>
      <c r="AG174" s="1330"/>
      <c r="AH174" s="1330"/>
      <c r="AI174" s="1330"/>
      <c r="AJ174" s="1330"/>
      <c r="AK174" s="1330"/>
      <c r="AL174" s="1330"/>
      <c r="AM174" s="1330"/>
      <c r="AN174" s="1330"/>
      <c r="AO174" s="1330"/>
      <c r="AP174" s="1330"/>
      <c r="AQ174" s="1330"/>
      <c r="AR174" s="1330"/>
      <c r="AS174" s="1330"/>
      <c r="AT174" s="1330"/>
      <c r="AU174" s="1330"/>
      <c r="AV174" s="1330"/>
      <c r="AW174" s="1330"/>
      <c r="AX174" s="1330"/>
      <c r="AY174" s="1330"/>
      <c r="AZ174" s="1330"/>
      <c r="BA174" s="1330"/>
      <c r="BB174" s="1330"/>
      <c r="BC174" s="1327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</row>
    <row r="175" spans="2:158">
      <c r="B175" s="2"/>
      <c r="C175" s="2"/>
      <c r="D175" s="5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340"/>
      <c r="S175" s="1330"/>
      <c r="T175" s="1502" t="s">
        <v>46</v>
      </c>
      <c r="U175" s="1497"/>
      <c r="V175" s="1497"/>
      <c r="W175" s="1497"/>
      <c r="X175" s="1497"/>
      <c r="Y175" s="1497"/>
      <c r="Z175" s="1497"/>
      <c r="AA175" s="1497"/>
      <c r="AB175" s="1497"/>
      <c r="AC175" s="1497"/>
      <c r="AD175" s="1497"/>
      <c r="AE175" s="1497"/>
      <c r="AF175" s="1497"/>
      <c r="AG175" s="1330"/>
      <c r="AH175" s="1330"/>
      <c r="AI175" s="1330"/>
      <c r="AJ175" s="1330"/>
      <c r="AK175" s="1330"/>
      <c r="AL175" s="1330"/>
      <c r="AM175" s="1330"/>
      <c r="AN175" s="1330"/>
      <c r="AO175" s="1330"/>
      <c r="AP175" s="1330"/>
      <c r="AQ175" s="1330"/>
      <c r="AR175" s="1330"/>
      <c r="AS175" s="1330"/>
      <c r="AT175" s="1330"/>
      <c r="AU175" s="1330"/>
      <c r="AV175" s="1330"/>
      <c r="AW175" s="1330"/>
      <c r="AX175" s="1330"/>
      <c r="AY175" s="1330"/>
      <c r="AZ175" s="1330"/>
      <c r="BA175" s="1330"/>
      <c r="BB175" s="1330"/>
      <c r="BC175" s="1327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</row>
    <row r="176" spans="2:158">
      <c r="B176" s="2"/>
      <c r="C176" s="2"/>
      <c r="D176" s="5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340"/>
      <c r="S176" s="1502"/>
      <c r="T176" s="1497"/>
      <c r="U176" s="1497"/>
      <c r="V176" s="1497"/>
      <c r="W176" s="1497"/>
      <c r="X176" s="1497"/>
      <c r="Y176" s="1497"/>
      <c r="Z176" s="1497"/>
      <c r="AA176" s="1497"/>
      <c r="AB176" s="1497"/>
      <c r="AC176" s="1497"/>
      <c r="AD176" s="1497"/>
      <c r="AE176" s="1497"/>
      <c r="AF176" s="1497"/>
      <c r="AG176" s="1330"/>
      <c r="AH176" s="1330"/>
      <c r="AI176" s="1330"/>
      <c r="AJ176" s="1330"/>
      <c r="AK176" s="1330"/>
      <c r="AL176" s="1330"/>
      <c r="AM176" s="1330"/>
      <c r="AN176" s="1330"/>
      <c r="AO176" s="1330"/>
      <c r="AP176" s="1330"/>
      <c r="AQ176" s="1330"/>
      <c r="AR176" s="1330"/>
      <c r="AS176" s="1330"/>
      <c r="AT176" s="1330"/>
      <c r="AU176" s="1330"/>
      <c r="AV176" s="1330"/>
      <c r="AW176" s="1330"/>
      <c r="AX176" s="1330"/>
      <c r="AY176" s="1330"/>
      <c r="AZ176" s="1330"/>
      <c r="BA176" s="1330"/>
      <c r="BB176" s="1330"/>
      <c r="BC176" s="1327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</row>
    <row r="177" spans="2:158">
      <c r="B177" s="2"/>
      <c r="C177" s="2"/>
      <c r="D177" s="5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340"/>
      <c r="S177" s="1330"/>
      <c r="T177" s="1505" t="s">
        <v>107</v>
      </c>
      <c r="U177" s="1505" t="s">
        <v>108</v>
      </c>
      <c r="V177" s="1505" t="s">
        <v>109</v>
      </c>
      <c r="W177" s="1505" t="s">
        <v>110</v>
      </c>
      <c r="X177" s="1505" t="s">
        <v>111</v>
      </c>
      <c r="Y177" s="1505" t="s">
        <v>112</v>
      </c>
      <c r="Z177" s="1505" t="s">
        <v>113</v>
      </c>
      <c r="AA177" s="1505" t="s">
        <v>114</v>
      </c>
      <c r="AB177" s="1505" t="s">
        <v>115</v>
      </c>
      <c r="AC177" s="1505" t="s">
        <v>116</v>
      </c>
      <c r="AD177" s="1505" t="s">
        <v>117</v>
      </c>
      <c r="AE177" s="1505" t="s">
        <v>118</v>
      </c>
      <c r="AF177" s="1330"/>
      <c r="AG177" s="1330"/>
      <c r="AH177" s="1330"/>
      <c r="AI177" s="1330"/>
      <c r="AJ177" s="1330"/>
      <c r="AK177" s="1330"/>
      <c r="AL177" s="1330"/>
      <c r="AM177" s="1330"/>
      <c r="AN177" s="1330"/>
      <c r="AO177" s="1330"/>
      <c r="AP177" s="1330"/>
      <c r="AQ177" s="1330"/>
      <c r="AR177" s="1330"/>
      <c r="AS177" s="1330"/>
      <c r="AT177" s="1330"/>
      <c r="AU177" s="1330"/>
      <c r="AV177" s="1330"/>
      <c r="AW177" s="1330"/>
      <c r="AX177" s="1330"/>
      <c r="AY177" s="1330"/>
      <c r="AZ177" s="1330"/>
      <c r="BA177" s="1330"/>
      <c r="BB177" s="1330"/>
      <c r="BC177" s="1327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</row>
    <row r="178" spans="2:158">
      <c r="B178" s="2"/>
      <c r="C178" s="2"/>
      <c r="D178" s="5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340"/>
      <c r="S178" s="1330" t="s">
        <v>135</v>
      </c>
      <c r="T178" s="1504">
        <f>E83</f>
        <v>23.145501999999997</v>
      </c>
      <c r="U178" s="1504">
        <f t="shared" ref="U178:AE178" si="14">F83</f>
        <v>22.498998000000004</v>
      </c>
      <c r="V178" s="1504">
        <f t="shared" si="14"/>
        <v>24.824213</v>
      </c>
      <c r="W178" s="1504">
        <f t="shared" si="14"/>
        <v>22.711337999999998</v>
      </c>
      <c r="X178" s="1504">
        <f t="shared" si="14"/>
        <v>22.729475000000001</v>
      </c>
      <c r="Y178" s="1504">
        <f t="shared" si="14"/>
        <v>23.493147</v>
      </c>
      <c r="Z178" s="1504">
        <f t="shared" si="14"/>
        <v>38.426427999999994</v>
      </c>
      <c r="AA178" s="1504">
        <f t="shared" si="14"/>
        <v>41.110584999999993</v>
      </c>
      <c r="AB178" s="1504">
        <f t="shared" si="14"/>
        <v>45.587845999999992</v>
      </c>
      <c r="AC178" s="1504">
        <f t="shared" si="14"/>
        <v>34.321690000000004</v>
      </c>
      <c r="AD178" s="1504">
        <f t="shared" si="14"/>
        <v>37.519617999999994</v>
      </c>
      <c r="AE178" s="1504">
        <f t="shared" si="14"/>
        <v>41.230850000000004</v>
      </c>
      <c r="AF178" s="1496">
        <f t="shared" ref="AF178:AF183" si="15">SUM(T178:AE178)</f>
        <v>377.5996899999999</v>
      </c>
      <c r="AG178" s="1330"/>
      <c r="AH178" s="1497"/>
      <c r="AI178" s="1330"/>
      <c r="AJ178" s="1330"/>
      <c r="AK178" s="1330"/>
      <c r="AL178" s="1330"/>
      <c r="AM178" s="1330"/>
      <c r="AN178" s="1330"/>
      <c r="AO178" s="1330"/>
      <c r="AP178" s="1330"/>
      <c r="AQ178" s="1330"/>
      <c r="AR178" s="1330"/>
      <c r="AS178" s="1330"/>
      <c r="AT178" s="1330"/>
      <c r="AU178" s="1330"/>
      <c r="AV178" s="1330"/>
      <c r="AW178" s="1330"/>
      <c r="AX178" s="1330"/>
      <c r="AY178" s="1330"/>
      <c r="AZ178" s="1330"/>
      <c r="BA178" s="1330"/>
      <c r="BB178" s="1330"/>
      <c r="BC178" s="1327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</row>
    <row r="179" spans="2:158">
      <c r="B179" s="2"/>
      <c r="C179" s="2"/>
      <c r="D179" s="5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340"/>
      <c r="S179" s="1330" t="s">
        <v>249</v>
      </c>
      <c r="T179" s="1504">
        <f>E31</f>
        <v>23.723303999999999</v>
      </c>
      <c r="U179" s="1504">
        <f t="shared" ref="U179:AE179" si="16">F31</f>
        <v>22.378733</v>
      </c>
      <c r="V179" s="1504">
        <f t="shared" si="16"/>
        <v>11.96926</v>
      </c>
      <c r="W179" s="1504">
        <f t="shared" si="16"/>
        <v>1.422668</v>
      </c>
      <c r="X179" s="1504">
        <f t="shared" si="16"/>
        <v>6.6795629999999999</v>
      </c>
      <c r="Y179" s="1504">
        <f t="shared" si="16"/>
        <v>13.552777000000001</v>
      </c>
      <c r="Z179" s="1504">
        <f t="shared" si="16"/>
        <v>14.840206999999999</v>
      </c>
      <c r="AA179" s="1504">
        <f t="shared" si="16"/>
        <v>25.397213000000001</v>
      </c>
      <c r="AB179" s="1504">
        <f t="shared" si="16"/>
        <v>23.779451999999999</v>
      </c>
      <c r="AC179" s="1504">
        <f t="shared" si="16"/>
        <v>28.323701</v>
      </c>
      <c r="AD179" s="1504">
        <f t="shared" si="16"/>
        <v>28.186592000000001</v>
      </c>
      <c r="AE179" s="1504">
        <f t="shared" si="16"/>
        <v>26.081761</v>
      </c>
      <c r="AF179" s="1496">
        <f t="shared" si="15"/>
        <v>226.33523099999996</v>
      </c>
      <c r="AG179" s="1330"/>
      <c r="AH179" s="1497"/>
      <c r="AI179" s="1330"/>
      <c r="AJ179" s="1330"/>
      <c r="AK179" s="1330"/>
      <c r="AL179" s="1330"/>
      <c r="AM179" s="1330"/>
      <c r="AN179" s="1330"/>
      <c r="AO179" s="1330"/>
      <c r="AP179" s="1330"/>
      <c r="AQ179" s="1330"/>
      <c r="AR179" s="1330"/>
      <c r="AS179" s="1330"/>
      <c r="AT179" s="1330"/>
      <c r="AU179" s="1330"/>
      <c r="AV179" s="1330"/>
      <c r="AW179" s="1330"/>
      <c r="AX179" s="1330"/>
      <c r="AY179" s="1330"/>
      <c r="AZ179" s="1330"/>
      <c r="BA179" s="1330"/>
      <c r="BB179" s="1330"/>
      <c r="BC179" s="1327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</row>
    <row r="180" spans="2:158">
      <c r="B180" s="2"/>
      <c r="C180" s="2"/>
      <c r="D180" s="5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340"/>
      <c r="S180" s="1330" t="s">
        <v>174</v>
      </c>
      <c r="T180" s="1497">
        <f>E99</f>
        <v>20.380088600000001</v>
      </c>
      <c r="U180" s="1497">
        <f t="shared" ref="U180:AE180" si="17">F99</f>
        <v>19.775936299999998</v>
      </c>
      <c r="V180" s="1497">
        <f t="shared" si="17"/>
        <v>15.449497300000003</v>
      </c>
      <c r="W180" s="1497">
        <f t="shared" si="17"/>
        <v>9.568271300000001</v>
      </c>
      <c r="X180" s="1497">
        <f t="shared" si="17"/>
        <v>9.4572680000000009</v>
      </c>
      <c r="Y180" s="1497">
        <f t="shared" si="17"/>
        <v>14.739133200000001</v>
      </c>
      <c r="Z180" s="1497">
        <f t="shared" si="17"/>
        <v>17.816498299999999</v>
      </c>
      <c r="AA180" s="1497">
        <f t="shared" si="17"/>
        <v>15.899941600000002</v>
      </c>
      <c r="AB180" s="1497">
        <f t="shared" si="17"/>
        <v>15.6424539</v>
      </c>
      <c r="AC180" s="1497">
        <f t="shared" si="17"/>
        <v>18.664421300000001</v>
      </c>
      <c r="AD180" s="1497">
        <f t="shared" si="17"/>
        <v>18.616534599999998</v>
      </c>
      <c r="AE180" s="1497">
        <f t="shared" si="17"/>
        <v>18.265163700000002</v>
      </c>
      <c r="AF180" s="1496">
        <f t="shared" si="15"/>
        <v>194.27520809999999</v>
      </c>
      <c r="AG180" s="1330"/>
      <c r="AH180" s="1497"/>
      <c r="AI180" s="1330"/>
      <c r="AJ180" s="1330"/>
      <c r="AK180" s="1330"/>
      <c r="AL180" s="1330"/>
      <c r="AM180" s="1330"/>
      <c r="AN180" s="1330"/>
      <c r="AO180" s="1330"/>
      <c r="AP180" s="1330"/>
      <c r="AQ180" s="1330"/>
      <c r="AR180" s="1330"/>
      <c r="AS180" s="1330"/>
      <c r="AT180" s="1330"/>
      <c r="AU180" s="1330"/>
      <c r="AV180" s="1330"/>
      <c r="AW180" s="1330"/>
      <c r="AX180" s="1330"/>
      <c r="AY180" s="1330"/>
      <c r="AZ180" s="1330"/>
      <c r="BA180" s="1330"/>
      <c r="BB180" s="1330"/>
      <c r="BC180" s="1327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</row>
    <row r="181" spans="2:158">
      <c r="B181" s="2"/>
      <c r="C181" s="2"/>
      <c r="D181" s="5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340"/>
      <c r="S181" s="1330" t="s">
        <v>247</v>
      </c>
      <c r="T181" s="1504">
        <f>E63</f>
        <v>19.799800600000001</v>
      </c>
      <c r="U181" s="1504">
        <f t="shared" ref="U181:AE181" si="18">F63</f>
        <v>21.526411999999997</v>
      </c>
      <c r="V181" s="1504">
        <f t="shared" si="18"/>
        <v>21.6982757</v>
      </c>
      <c r="W181" s="1504">
        <f t="shared" si="18"/>
        <v>15.610258199999999</v>
      </c>
      <c r="X181" s="1504">
        <f t="shared" si="18"/>
        <v>20.786272199999999</v>
      </c>
      <c r="Y181" s="1504">
        <f t="shared" si="18"/>
        <v>21.325795299999999</v>
      </c>
      <c r="Z181" s="1504">
        <f t="shared" si="18"/>
        <v>5.428745000000001</v>
      </c>
      <c r="AA181" s="1504">
        <f t="shared" si="18"/>
        <v>6.0676985000000005</v>
      </c>
      <c r="AB181" s="1504">
        <f t="shared" si="18"/>
        <v>5.1696434999999994</v>
      </c>
      <c r="AC181" s="1504">
        <f t="shared" si="18"/>
        <v>7.1989129999999992</v>
      </c>
      <c r="AD181" s="1504">
        <f t="shared" si="18"/>
        <v>5.7817957999999994</v>
      </c>
      <c r="AE181" s="1504">
        <f t="shared" si="18"/>
        <v>5.5329388999999987</v>
      </c>
      <c r="AF181" s="1496">
        <f t="shared" si="15"/>
        <v>155.92654870000001</v>
      </c>
      <c r="AG181" s="1330"/>
      <c r="AH181" s="1497"/>
      <c r="AI181" s="1330"/>
      <c r="AJ181" s="1330"/>
      <c r="AK181" s="1330"/>
      <c r="AL181" s="1330"/>
      <c r="AM181" s="1330"/>
      <c r="AN181" s="1330"/>
      <c r="AO181" s="1330"/>
      <c r="AP181" s="1330"/>
      <c r="AQ181" s="1330"/>
      <c r="AR181" s="1330"/>
      <c r="AS181" s="1330"/>
      <c r="AT181" s="1330"/>
      <c r="AU181" s="1330"/>
      <c r="AV181" s="1330"/>
      <c r="AW181" s="1330"/>
      <c r="AX181" s="1330"/>
      <c r="AY181" s="1330"/>
      <c r="AZ181" s="1330"/>
      <c r="BA181" s="1330"/>
      <c r="BB181" s="1330"/>
      <c r="BC181" s="1327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</row>
    <row r="182" spans="2:158">
      <c r="B182" s="2"/>
      <c r="C182" s="2"/>
      <c r="D182" s="5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340"/>
      <c r="S182" s="1330" t="s">
        <v>351</v>
      </c>
      <c r="T182" s="1504">
        <f>E55</f>
        <v>9.8080174000000007</v>
      </c>
      <c r="U182" s="1504">
        <f t="shared" ref="U182:AE182" si="19">F55</f>
        <v>10.281586799999999</v>
      </c>
      <c r="V182" s="1504">
        <f t="shared" si="19"/>
        <v>6.8218797999999996</v>
      </c>
      <c r="W182" s="1504">
        <f t="shared" si="19"/>
        <v>4.164476800000001</v>
      </c>
      <c r="X182" s="1504">
        <f t="shared" si="19"/>
        <v>3.9170216999999998</v>
      </c>
      <c r="Y182" s="1504">
        <f t="shared" si="19"/>
        <v>9.0678682000000013</v>
      </c>
      <c r="Z182" s="1504">
        <f t="shared" si="19"/>
        <v>10.400653999999999</v>
      </c>
      <c r="AA182" s="1504">
        <f t="shared" si="19"/>
        <v>5.1609875000000001</v>
      </c>
      <c r="AB182" s="1504">
        <f t="shared" si="19"/>
        <v>10.198217399999999</v>
      </c>
      <c r="AC182" s="1504">
        <f t="shared" si="19"/>
        <v>10.653359399999999</v>
      </c>
      <c r="AD182" s="1504">
        <f t="shared" si="19"/>
        <v>10.393853499999999</v>
      </c>
      <c r="AE182" s="1504">
        <f t="shared" si="19"/>
        <v>11.670718200000001</v>
      </c>
      <c r="AF182" s="1496">
        <f t="shared" si="15"/>
        <v>102.53864069999999</v>
      </c>
      <c r="AG182" s="1330"/>
      <c r="AH182" s="1497"/>
      <c r="AI182" s="1330"/>
      <c r="AJ182" s="1330"/>
      <c r="AK182" s="1330"/>
      <c r="AL182" s="1330"/>
      <c r="AM182" s="1330"/>
      <c r="AN182" s="1330"/>
      <c r="AO182" s="1330"/>
      <c r="AP182" s="1330"/>
      <c r="AQ182" s="1330"/>
      <c r="AR182" s="1330"/>
      <c r="AS182" s="1330"/>
      <c r="AT182" s="1330"/>
      <c r="AU182" s="1330"/>
      <c r="AV182" s="1330"/>
      <c r="AW182" s="1330"/>
      <c r="AX182" s="1330"/>
      <c r="AY182" s="1330"/>
      <c r="AZ182" s="1330"/>
      <c r="BA182" s="1330"/>
      <c r="BB182" s="1330"/>
      <c r="BC182" s="1327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</row>
    <row r="183" spans="2:158">
      <c r="B183" s="2"/>
      <c r="C183" s="2"/>
      <c r="D183" s="5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340"/>
      <c r="S183" s="1330" t="s">
        <v>250</v>
      </c>
      <c r="T183" s="1504">
        <f>E103</f>
        <v>13.7853441</v>
      </c>
      <c r="U183" s="1504">
        <f t="shared" ref="U183:AE183" si="20">F103</f>
        <v>11.634087299999999</v>
      </c>
      <c r="V183" s="1504">
        <f t="shared" si="20"/>
        <v>10.8253682</v>
      </c>
      <c r="W183" s="1504">
        <f t="shared" si="20"/>
        <v>4.0400030999999998</v>
      </c>
      <c r="X183" s="1504">
        <f t="shared" si="20"/>
        <v>4.6076229000000009</v>
      </c>
      <c r="Y183" s="1504">
        <f t="shared" si="20"/>
        <v>4.9021640000000009</v>
      </c>
      <c r="Z183" s="1504">
        <f t="shared" si="20"/>
        <v>4.8925989999999997</v>
      </c>
      <c r="AA183" s="1504">
        <f t="shared" si="20"/>
        <v>3.4341145000000002</v>
      </c>
      <c r="AB183" s="1504">
        <f t="shared" si="20"/>
        <v>4.5209339999999996</v>
      </c>
      <c r="AC183" s="1504">
        <f t="shared" si="20"/>
        <v>4.7609947000000004</v>
      </c>
      <c r="AD183" s="1504">
        <f t="shared" si="20"/>
        <v>4.2021785999999999</v>
      </c>
      <c r="AE183" s="1504">
        <f t="shared" si="20"/>
        <v>5.0522204999999998</v>
      </c>
      <c r="AF183" s="1496">
        <f t="shared" si="15"/>
        <v>76.657630900000001</v>
      </c>
      <c r="AG183" s="1330"/>
      <c r="AH183" s="1497"/>
      <c r="AI183" s="1330"/>
      <c r="AJ183" s="1330"/>
      <c r="AK183" s="1330"/>
      <c r="AL183" s="1330"/>
      <c r="AM183" s="1330"/>
      <c r="AN183" s="1330"/>
      <c r="AO183" s="1330"/>
      <c r="AP183" s="1330"/>
      <c r="AQ183" s="1330"/>
      <c r="AR183" s="1330"/>
      <c r="AS183" s="1330"/>
      <c r="AT183" s="1330"/>
      <c r="AU183" s="1330"/>
      <c r="AV183" s="1330"/>
      <c r="AW183" s="1330"/>
      <c r="AX183" s="1330"/>
      <c r="AY183" s="1330"/>
      <c r="AZ183" s="1330"/>
      <c r="BA183" s="1330"/>
      <c r="BB183" s="1330"/>
      <c r="BC183" s="1327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</row>
    <row r="184" spans="2:158">
      <c r="B184" s="2"/>
      <c r="C184" s="2"/>
      <c r="D184" s="5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340"/>
      <c r="S184" s="1330"/>
      <c r="T184" s="1330"/>
      <c r="U184" s="1330"/>
      <c r="V184" s="1330"/>
      <c r="W184" s="1330"/>
      <c r="X184" s="1330"/>
      <c r="Y184" s="1330"/>
      <c r="Z184" s="1330"/>
      <c r="AA184" s="1330"/>
      <c r="AB184" s="1330"/>
      <c r="AC184" s="1330"/>
      <c r="AD184" s="1330"/>
      <c r="AE184" s="1330"/>
      <c r="AF184" s="1330"/>
      <c r="AG184" s="1330"/>
      <c r="AH184" s="1330"/>
      <c r="AI184" s="1330"/>
      <c r="AJ184" s="1330"/>
      <c r="AK184" s="1330"/>
      <c r="AL184" s="1330"/>
      <c r="AM184" s="1330"/>
      <c r="AN184" s="1330"/>
      <c r="AO184" s="1330"/>
      <c r="AP184" s="1330"/>
      <c r="AQ184" s="1330"/>
      <c r="AR184" s="1330"/>
      <c r="AS184" s="1330"/>
      <c r="AT184" s="1330"/>
      <c r="AU184" s="1330"/>
      <c r="AV184" s="1330"/>
      <c r="AW184" s="1330"/>
      <c r="AX184" s="1330"/>
      <c r="AY184" s="1330"/>
      <c r="AZ184" s="1330"/>
      <c r="BA184" s="1330"/>
      <c r="BB184" s="1330"/>
      <c r="BC184" s="1327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</row>
    <row r="185" spans="2:158">
      <c r="B185" s="2"/>
      <c r="C185" s="2"/>
      <c r="D185" s="5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340"/>
      <c r="S185" s="1330"/>
      <c r="T185" s="1330"/>
      <c r="U185" s="1330"/>
      <c r="V185" s="1330"/>
      <c r="W185" s="1330"/>
      <c r="X185" s="1330"/>
      <c r="Y185" s="1330"/>
      <c r="Z185" s="1330"/>
      <c r="AA185" s="1330"/>
      <c r="AB185" s="1330"/>
      <c r="AC185" s="1330"/>
      <c r="AD185" s="1330"/>
      <c r="AE185" s="1330"/>
      <c r="AF185" s="1330"/>
      <c r="AG185" s="1330"/>
      <c r="AH185" s="1330"/>
      <c r="AI185" s="1330"/>
      <c r="AJ185" s="1330"/>
      <c r="AK185" s="1330"/>
      <c r="AL185" s="1330"/>
      <c r="AM185" s="1330"/>
      <c r="AN185" s="1330"/>
      <c r="AO185" s="1330"/>
      <c r="AP185" s="1330"/>
      <c r="AQ185" s="1330"/>
      <c r="AR185" s="1330"/>
      <c r="AS185" s="1330"/>
      <c r="AT185" s="1330"/>
      <c r="AU185" s="1330"/>
      <c r="AV185" s="1330"/>
      <c r="AW185" s="1330"/>
      <c r="AX185" s="1330"/>
      <c r="AY185" s="1330"/>
      <c r="AZ185" s="1330"/>
      <c r="BA185" s="1330"/>
      <c r="BB185" s="1330"/>
      <c r="BC185" s="1327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</row>
    <row r="186" spans="2:158">
      <c r="B186" s="2"/>
      <c r="C186" s="2"/>
      <c r="D186" s="5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340"/>
      <c r="S186" s="1330"/>
      <c r="T186" s="1330"/>
      <c r="U186" s="1330"/>
      <c r="V186" s="1330"/>
      <c r="W186" s="1330"/>
      <c r="X186" s="1330"/>
      <c r="Y186" s="1330"/>
      <c r="Z186" s="1330"/>
      <c r="AA186" s="1330"/>
      <c r="AB186" s="1330"/>
      <c r="AC186" s="1330"/>
      <c r="AD186" s="1330"/>
      <c r="AE186" s="1330"/>
      <c r="AF186" s="1330"/>
      <c r="AG186" s="1330"/>
      <c r="AH186" s="1330"/>
      <c r="AI186" s="1330"/>
      <c r="AJ186" s="1330"/>
      <c r="AK186" s="1330"/>
      <c r="AL186" s="1330"/>
      <c r="AM186" s="1330"/>
      <c r="AN186" s="1330"/>
      <c r="AO186" s="1330"/>
      <c r="AP186" s="1330"/>
      <c r="AQ186" s="1330"/>
      <c r="AR186" s="1330"/>
      <c r="AS186" s="1330"/>
      <c r="AT186" s="1330"/>
      <c r="AU186" s="1330"/>
      <c r="AV186" s="1330"/>
      <c r="AW186" s="1330"/>
      <c r="AX186" s="1330"/>
      <c r="AY186" s="1330"/>
      <c r="AZ186" s="1330"/>
      <c r="BA186" s="1330"/>
      <c r="BB186" s="1330"/>
      <c r="BC186" s="1327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</row>
    <row r="187" spans="2:158">
      <c r="B187" s="2"/>
      <c r="C187" s="2"/>
      <c r="D187" s="5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340"/>
      <c r="S187" s="1330"/>
      <c r="T187" s="1330"/>
      <c r="U187" s="1330"/>
      <c r="V187" s="1330"/>
      <c r="W187" s="1330"/>
      <c r="X187" s="1330"/>
      <c r="Y187" s="1330"/>
      <c r="Z187" s="1330"/>
      <c r="AA187" s="1330"/>
      <c r="AB187" s="1330"/>
      <c r="AC187" s="1330"/>
      <c r="AD187" s="1330"/>
      <c r="AE187" s="1330"/>
      <c r="AF187" s="1330"/>
      <c r="AG187" s="1330"/>
      <c r="AH187" s="1330"/>
      <c r="AI187" s="1330"/>
      <c r="AJ187" s="1330"/>
      <c r="AK187" s="1330"/>
      <c r="AL187" s="1330"/>
      <c r="AM187" s="1330"/>
      <c r="AN187" s="1330"/>
      <c r="AO187" s="1330"/>
      <c r="AP187" s="1330"/>
      <c r="AQ187" s="1330"/>
      <c r="AR187" s="1330"/>
      <c r="AS187" s="1330"/>
      <c r="AT187" s="1330"/>
      <c r="AU187" s="1330"/>
      <c r="AV187" s="1330"/>
      <c r="AW187" s="1330"/>
      <c r="AX187" s="1330"/>
      <c r="AY187" s="1330"/>
      <c r="AZ187" s="1330"/>
      <c r="BA187" s="1330"/>
      <c r="BB187" s="1330"/>
      <c r="BC187" s="1327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</row>
    <row r="188" spans="2:158">
      <c r="B188" s="2"/>
      <c r="C188" s="2"/>
      <c r="D188" s="5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340"/>
      <c r="S188" s="1330"/>
      <c r="T188" s="1330"/>
      <c r="U188" s="1330"/>
      <c r="V188" s="1330"/>
      <c r="W188" s="1330"/>
      <c r="X188" s="1330"/>
      <c r="Y188" s="1330"/>
      <c r="Z188" s="1330"/>
      <c r="AA188" s="1330"/>
      <c r="AB188" s="1330"/>
      <c r="AC188" s="1330"/>
      <c r="AD188" s="1330"/>
      <c r="AE188" s="1330"/>
      <c r="AF188" s="1330"/>
      <c r="AG188" s="1330"/>
      <c r="AH188" s="1330"/>
      <c r="AI188" s="1330"/>
      <c r="AJ188" s="1330"/>
      <c r="AK188" s="1330"/>
      <c r="AL188" s="1330"/>
      <c r="AM188" s="1330"/>
      <c r="AN188" s="1330"/>
      <c r="AO188" s="1330"/>
      <c r="AP188" s="1330"/>
      <c r="AQ188" s="1330"/>
      <c r="AR188" s="1330"/>
      <c r="AS188" s="1330"/>
      <c r="AT188" s="1330"/>
      <c r="AU188" s="1330"/>
      <c r="AV188" s="1330"/>
      <c r="AW188" s="1330"/>
      <c r="AX188" s="1330"/>
      <c r="AY188" s="1330"/>
      <c r="AZ188" s="1330"/>
      <c r="BA188" s="1330"/>
      <c r="BB188" s="1330"/>
      <c r="BC188" s="1327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</row>
    <row r="189" spans="2:158">
      <c r="B189" s="2"/>
      <c r="C189" s="2"/>
      <c r="D189" s="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340"/>
      <c r="S189" s="1330"/>
      <c r="T189" s="1330"/>
      <c r="U189" s="1330"/>
      <c r="V189" s="1330"/>
      <c r="W189" s="1330"/>
      <c r="X189" s="1330"/>
      <c r="Y189" s="1330"/>
      <c r="Z189" s="1330"/>
      <c r="AA189" s="1330"/>
      <c r="AB189" s="1330"/>
      <c r="AC189" s="1330"/>
      <c r="AD189" s="1330"/>
      <c r="AE189" s="1330"/>
      <c r="AF189" s="1330"/>
      <c r="AG189" s="1330"/>
      <c r="AH189" s="1330"/>
      <c r="AI189" s="1330"/>
      <c r="AJ189" s="1330"/>
      <c r="AK189" s="1330"/>
      <c r="AL189" s="1330"/>
      <c r="AM189" s="1330"/>
      <c r="AN189" s="1330"/>
      <c r="AO189" s="1330"/>
      <c r="AP189" s="1330"/>
      <c r="AQ189" s="1330"/>
      <c r="AR189" s="1330"/>
      <c r="AS189" s="1330"/>
      <c r="AT189" s="1330"/>
      <c r="AU189" s="1330"/>
      <c r="AV189" s="1330"/>
      <c r="AW189" s="1330"/>
      <c r="AX189" s="1330"/>
      <c r="AY189" s="1330"/>
      <c r="AZ189" s="1330"/>
      <c r="BA189" s="1330"/>
      <c r="BB189" s="1330"/>
      <c r="BC189" s="1327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</row>
    <row r="190" spans="2:158">
      <c r="B190" s="2"/>
      <c r="C190" s="2"/>
      <c r="D190" s="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340"/>
      <c r="S190" s="1330"/>
      <c r="T190" s="1330"/>
      <c r="U190" s="1330"/>
      <c r="V190" s="1330"/>
      <c r="W190" s="1330"/>
      <c r="X190" s="1330"/>
      <c r="Y190" s="1330"/>
      <c r="Z190" s="1330"/>
      <c r="AA190" s="1330"/>
      <c r="AB190" s="1330"/>
      <c r="AC190" s="1330"/>
      <c r="AD190" s="1330"/>
      <c r="AE190" s="1330"/>
      <c r="AF190" s="1330"/>
      <c r="AG190" s="1330"/>
      <c r="AH190" s="1330"/>
      <c r="AI190" s="1330"/>
      <c r="AJ190" s="1330"/>
      <c r="AK190" s="1330"/>
      <c r="AL190" s="1330"/>
      <c r="AM190" s="1330"/>
      <c r="AN190" s="1330"/>
      <c r="AO190" s="1330"/>
      <c r="AP190" s="1330"/>
      <c r="AQ190" s="1330"/>
      <c r="AR190" s="1330"/>
      <c r="AS190" s="1330"/>
      <c r="AT190" s="1330"/>
      <c r="AU190" s="1330"/>
      <c r="AV190" s="1330"/>
      <c r="AW190" s="1330"/>
      <c r="AX190" s="1330"/>
      <c r="AY190" s="1330"/>
      <c r="AZ190" s="1330"/>
      <c r="BA190" s="1330"/>
      <c r="BB190" s="1330"/>
      <c r="BC190" s="1327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</row>
    <row r="191" spans="2:158">
      <c r="B191" s="2"/>
      <c r="C191" s="2"/>
      <c r="D191" s="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340"/>
      <c r="S191" s="1330"/>
      <c r="T191" s="1330"/>
      <c r="U191" s="1330"/>
      <c r="V191" s="1330"/>
      <c r="W191" s="1330"/>
      <c r="X191" s="1330"/>
      <c r="Y191" s="1330"/>
      <c r="Z191" s="1330"/>
      <c r="AA191" s="1330"/>
      <c r="AB191" s="1330"/>
      <c r="AC191" s="1330"/>
      <c r="AD191" s="1330"/>
      <c r="AE191" s="1330"/>
      <c r="AF191" s="1330"/>
      <c r="AG191" s="1330"/>
      <c r="AH191" s="1330"/>
      <c r="AI191" s="1330"/>
      <c r="AJ191" s="1330"/>
      <c r="AK191" s="1330"/>
      <c r="AL191" s="1330"/>
      <c r="AM191" s="1330"/>
      <c r="AN191" s="1330"/>
      <c r="AO191" s="1330"/>
      <c r="AP191" s="1330"/>
      <c r="AQ191" s="1330"/>
      <c r="AR191" s="1330"/>
      <c r="AS191" s="1330"/>
      <c r="AT191" s="1330"/>
      <c r="AU191" s="1330"/>
      <c r="AV191" s="1330"/>
      <c r="AW191" s="1330"/>
      <c r="AX191" s="1330"/>
      <c r="AY191" s="1330"/>
      <c r="AZ191" s="1330"/>
      <c r="BA191" s="1330"/>
      <c r="BB191" s="1330"/>
      <c r="BC191" s="1327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</row>
    <row r="192" spans="2:158">
      <c r="B192" s="2"/>
      <c r="C192" s="2"/>
      <c r="D192" s="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340"/>
      <c r="S192" s="1330"/>
      <c r="T192" s="1330"/>
      <c r="U192" s="1330"/>
      <c r="V192" s="1330"/>
      <c r="W192" s="1330"/>
      <c r="X192" s="1330"/>
      <c r="Y192" s="1330"/>
      <c r="Z192" s="1330"/>
      <c r="AA192" s="1330"/>
      <c r="AB192" s="1330"/>
      <c r="AC192" s="1330"/>
      <c r="AD192" s="1330"/>
      <c r="AE192" s="1330"/>
      <c r="AF192" s="1330"/>
      <c r="AG192" s="1330"/>
      <c r="AH192" s="1330"/>
      <c r="AI192" s="1330"/>
      <c r="AJ192" s="1330"/>
      <c r="AK192" s="1330"/>
      <c r="AL192" s="1330"/>
      <c r="AM192" s="1330"/>
      <c r="AN192" s="1330"/>
      <c r="AO192" s="1330"/>
      <c r="AP192" s="1330"/>
      <c r="AQ192" s="1330"/>
      <c r="AR192" s="1330"/>
      <c r="AS192" s="1330"/>
      <c r="AT192" s="1330"/>
      <c r="AU192" s="1330"/>
      <c r="AV192" s="1330"/>
      <c r="AW192" s="1330"/>
      <c r="AX192" s="1330"/>
      <c r="AY192" s="1330"/>
      <c r="AZ192" s="1330"/>
      <c r="BA192" s="1330"/>
      <c r="BB192" s="1330"/>
      <c r="BC192" s="1327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</row>
    <row r="193" spans="2:158">
      <c r="B193" s="2"/>
      <c r="C193" s="2"/>
      <c r="D193" s="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340"/>
      <c r="S193" s="1330"/>
      <c r="T193" s="1330"/>
      <c r="U193" s="1330"/>
      <c r="V193" s="1330"/>
      <c r="W193" s="1330"/>
      <c r="X193" s="1330"/>
      <c r="Y193" s="1330"/>
      <c r="Z193" s="1330"/>
      <c r="AA193" s="1330"/>
      <c r="AB193" s="1330"/>
      <c r="AC193" s="1330"/>
      <c r="AD193" s="1330"/>
      <c r="AE193" s="1330"/>
      <c r="AF193" s="1330"/>
      <c r="AG193" s="1330"/>
      <c r="AH193" s="1330"/>
      <c r="AI193" s="1330"/>
      <c r="AJ193" s="1330"/>
      <c r="AK193" s="1330"/>
      <c r="AL193" s="1330"/>
      <c r="AM193" s="1330"/>
      <c r="AN193" s="1330"/>
      <c r="AO193" s="1330"/>
      <c r="AP193" s="1330"/>
      <c r="AQ193" s="1330"/>
      <c r="AR193" s="1330"/>
      <c r="AS193" s="1330"/>
      <c r="AT193" s="1330"/>
      <c r="AU193" s="1330"/>
      <c r="AV193" s="1330"/>
      <c r="AW193" s="1330"/>
      <c r="AX193" s="1330"/>
      <c r="AY193" s="1330"/>
      <c r="AZ193" s="1330"/>
      <c r="BA193" s="1330"/>
      <c r="BB193" s="1330"/>
      <c r="BC193" s="1327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</row>
    <row r="194" spans="2:158">
      <c r="B194" s="2"/>
      <c r="C194" s="2"/>
      <c r="D194" s="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340"/>
      <c r="S194" s="1330"/>
      <c r="T194" s="1330"/>
      <c r="U194" s="1330"/>
      <c r="V194" s="1330"/>
      <c r="W194" s="1330"/>
      <c r="X194" s="1330"/>
      <c r="Y194" s="1330"/>
      <c r="Z194" s="1330"/>
      <c r="AA194" s="1330"/>
      <c r="AB194" s="1330"/>
      <c r="AC194" s="1330"/>
      <c r="AD194" s="1330"/>
      <c r="AE194" s="1330"/>
      <c r="AF194" s="1330"/>
      <c r="AG194" s="1330"/>
      <c r="AH194" s="1330"/>
      <c r="AI194" s="1330"/>
      <c r="AJ194" s="1330"/>
      <c r="AK194" s="1330"/>
      <c r="AL194" s="1330"/>
      <c r="AM194" s="1330"/>
      <c r="AN194" s="1330"/>
      <c r="AO194" s="1330"/>
      <c r="AP194" s="1330"/>
      <c r="AQ194" s="1330"/>
      <c r="AR194" s="1330"/>
      <c r="AS194" s="1330"/>
      <c r="AT194" s="1330"/>
      <c r="AU194" s="1330"/>
      <c r="AV194" s="1330"/>
      <c r="AW194" s="1330"/>
      <c r="AX194" s="1330"/>
      <c r="AY194" s="1330"/>
      <c r="AZ194" s="1330"/>
      <c r="BA194" s="1330"/>
      <c r="BB194" s="1330"/>
      <c r="BC194" s="1327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</row>
    <row r="195" spans="2:158">
      <c r="B195" s="2"/>
      <c r="C195" s="2"/>
      <c r="D195" s="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340"/>
      <c r="S195" s="1330"/>
      <c r="T195" s="1330"/>
      <c r="U195" s="1330"/>
      <c r="V195" s="1330"/>
      <c r="W195" s="1330"/>
      <c r="X195" s="1330"/>
      <c r="Y195" s="1330"/>
      <c r="Z195" s="1330"/>
      <c r="AA195" s="1330"/>
      <c r="AB195" s="1330"/>
      <c r="AC195" s="1330"/>
      <c r="AD195" s="1330"/>
      <c r="AE195" s="1330"/>
      <c r="AF195" s="1330"/>
      <c r="AG195" s="1330"/>
      <c r="AH195" s="1330"/>
      <c r="AI195" s="1330"/>
      <c r="AJ195" s="1330"/>
      <c r="AK195" s="1330"/>
      <c r="AL195" s="1330"/>
      <c r="AM195" s="1330"/>
      <c r="AN195" s="1330"/>
      <c r="AO195" s="1330"/>
      <c r="AP195" s="1330"/>
      <c r="AQ195" s="1330"/>
      <c r="AR195" s="1330"/>
      <c r="AS195" s="1330"/>
      <c r="AT195" s="1330"/>
      <c r="AU195" s="1330"/>
      <c r="AV195" s="1330"/>
      <c r="AW195" s="1330"/>
      <c r="AX195" s="1330"/>
      <c r="AY195" s="1330"/>
      <c r="AZ195" s="1330"/>
      <c r="BA195" s="1330"/>
      <c r="BB195" s="1330"/>
      <c r="BC195" s="1327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</row>
    <row r="196" spans="2:158">
      <c r="B196" s="2"/>
      <c r="C196" s="2"/>
      <c r="D196" s="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340"/>
      <c r="S196" s="1330"/>
      <c r="T196" s="1330"/>
      <c r="U196" s="1330"/>
      <c r="V196" s="1330"/>
      <c r="W196" s="1330"/>
      <c r="X196" s="1330"/>
      <c r="Y196" s="1330"/>
      <c r="Z196" s="1330"/>
      <c r="AA196" s="1330"/>
      <c r="AB196" s="1330"/>
      <c r="AC196" s="1330"/>
      <c r="AD196" s="1330"/>
      <c r="AE196" s="1330"/>
      <c r="AF196" s="1330"/>
      <c r="AG196" s="1330"/>
      <c r="AH196" s="1330"/>
      <c r="AI196" s="1330"/>
      <c r="AJ196" s="1330"/>
      <c r="AK196" s="1330"/>
      <c r="AL196" s="1330"/>
      <c r="AM196" s="1330"/>
      <c r="AN196" s="1330"/>
      <c r="AO196" s="1330"/>
      <c r="AP196" s="1330"/>
      <c r="AQ196" s="1330"/>
      <c r="AR196" s="1330"/>
      <c r="AS196" s="1330"/>
      <c r="AT196" s="1330"/>
      <c r="AU196" s="1330"/>
      <c r="AV196" s="1330"/>
      <c r="AW196" s="1330"/>
      <c r="AX196" s="1330"/>
      <c r="AY196" s="1330"/>
      <c r="AZ196" s="1330"/>
      <c r="BA196" s="1330"/>
      <c r="BB196" s="1330"/>
      <c r="BC196" s="1327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</row>
    <row r="197" spans="2:158">
      <c r="B197" s="2"/>
      <c r="C197" s="2"/>
      <c r="D197" s="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340"/>
      <c r="S197" s="1330"/>
      <c r="T197" s="1330"/>
      <c r="U197" s="1330"/>
      <c r="V197" s="1330"/>
      <c r="W197" s="1330"/>
      <c r="X197" s="1330"/>
      <c r="Y197" s="1330"/>
      <c r="Z197" s="1330"/>
      <c r="AA197" s="1330"/>
      <c r="AB197" s="1330"/>
      <c r="AC197" s="1330"/>
      <c r="AD197" s="1330"/>
      <c r="AE197" s="1330"/>
      <c r="AF197" s="1330"/>
      <c r="AG197" s="1330"/>
      <c r="AH197" s="1330"/>
      <c r="AI197" s="1330"/>
      <c r="AJ197" s="1330"/>
      <c r="AK197" s="1330"/>
      <c r="AL197" s="1330"/>
      <c r="AM197" s="1330"/>
      <c r="AN197" s="1330"/>
      <c r="AO197" s="1330"/>
      <c r="AP197" s="1330"/>
      <c r="AQ197" s="1330"/>
      <c r="AR197" s="1330"/>
      <c r="AS197" s="1330"/>
      <c r="AT197" s="1330"/>
      <c r="AU197" s="1330"/>
      <c r="AV197" s="1330"/>
      <c r="AW197" s="1330"/>
      <c r="AX197" s="1330"/>
      <c r="AY197" s="1330"/>
      <c r="AZ197" s="1330"/>
      <c r="BA197" s="1330"/>
      <c r="BB197" s="1330"/>
      <c r="BC197" s="1327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</row>
    <row r="198" spans="2:158">
      <c r="B198" s="2"/>
      <c r="C198" s="2"/>
      <c r="D198" s="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340"/>
      <c r="S198" s="1330"/>
      <c r="T198" s="1330"/>
      <c r="U198" s="1330"/>
      <c r="V198" s="1330"/>
      <c r="W198" s="1330"/>
      <c r="X198" s="1330"/>
      <c r="Y198" s="1330"/>
      <c r="Z198" s="1330"/>
      <c r="AA198" s="1330"/>
      <c r="AB198" s="1330"/>
      <c r="AC198" s="1330"/>
      <c r="AD198" s="1330"/>
      <c r="AE198" s="1330"/>
      <c r="AF198" s="1330"/>
      <c r="AG198" s="1330"/>
      <c r="AH198" s="1330"/>
      <c r="AI198" s="1330"/>
      <c r="AJ198" s="1330"/>
      <c r="AK198" s="1330"/>
      <c r="AL198" s="1330"/>
      <c r="AM198" s="1330"/>
      <c r="AN198" s="1330"/>
      <c r="AO198" s="1330"/>
      <c r="AP198" s="1330"/>
      <c r="AQ198" s="1330"/>
      <c r="AR198" s="1330"/>
      <c r="AS198" s="1330"/>
      <c r="AT198" s="1330"/>
      <c r="AU198" s="1330"/>
      <c r="AV198" s="1330"/>
      <c r="AW198" s="1330"/>
      <c r="AX198" s="1330"/>
      <c r="AY198" s="1330"/>
      <c r="AZ198" s="1330"/>
      <c r="BA198" s="1330"/>
      <c r="BB198" s="1330"/>
      <c r="BC198" s="1327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</row>
    <row r="199" spans="2:158">
      <c r="B199" s="2"/>
      <c r="C199" s="2"/>
      <c r="D199" s="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340"/>
      <c r="S199" s="1330"/>
      <c r="T199" s="1330"/>
      <c r="U199" s="1330"/>
      <c r="V199" s="1330"/>
      <c r="W199" s="1330"/>
      <c r="X199" s="1330"/>
      <c r="Y199" s="1330"/>
      <c r="Z199" s="1330"/>
      <c r="AA199" s="1330"/>
      <c r="AB199" s="1330"/>
      <c r="AC199" s="1330"/>
      <c r="AD199" s="1330"/>
      <c r="AE199" s="1330"/>
      <c r="AF199" s="1330"/>
      <c r="AG199" s="1330"/>
      <c r="AH199" s="1330"/>
      <c r="AI199" s="1330"/>
      <c r="AJ199" s="1330"/>
      <c r="AK199" s="1330"/>
      <c r="AL199" s="1330"/>
      <c r="AM199" s="1330"/>
      <c r="AN199" s="1330"/>
      <c r="AO199" s="1330"/>
      <c r="AP199" s="1330"/>
      <c r="AQ199" s="1330"/>
      <c r="AR199" s="1330"/>
      <c r="AS199" s="1330"/>
      <c r="AT199" s="1330"/>
      <c r="AU199" s="1330"/>
      <c r="AV199" s="1330"/>
      <c r="AW199" s="1330"/>
      <c r="AX199" s="1330"/>
      <c r="AY199" s="1330"/>
      <c r="AZ199" s="1330"/>
      <c r="BA199" s="1330"/>
      <c r="BB199" s="1330"/>
      <c r="BC199" s="1327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</row>
    <row r="200" spans="2:158">
      <c r="B200" s="2"/>
      <c r="C200" s="2"/>
      <c r="D200" s="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340"/>
      <c r="S200" s="1330"/>
      <c r="T200" s="1330"/>
      <c r="U200" s="1330"/>
      <c r="V200" s="1330"/>
      <c r="W200" s="1330"/>
      <c r="X200" s="1330"/>
      <c r="Y200" s="1330"/>
      <c r="Z200" s="1330"/>
      <c r="AA200" s="1330"/>
      <c r="AB200" s="1330"/>
      <c r="AC200" s="1330"/>
      <c r="AD200" s="1330"/>
      <c r="AE200" s="1330"/>
      <c r="AF200" s="1330"/>
      <c r="AG200" s="1330"/>
      <c r="AH200" s="1330"/>
      <c r="AI200" s="1330"/>
      <c r="AJ200" s="1330"/>
      <c r="AK200" s="1330"/>
      <c r="AL200" s="1330"/>
      <c r="AM200" s="1330"/>
      <c r="AN200" s="1330"/>
      <c r="AO200" s="1330"/>
      <c r="AP200" s="1330"/>
      <c r="AQ200" s="1330"/>
      <c r="AR200" s="1330"/>
      <c r="AS200" s="1330"/>
      <c r="AT200" s="1330"/>
      <c r="AU200" s="1330"/>
      <c r="AV200" s="1330"/>
      <c r="AW200" s="1330"/>
      <c r="AX200" s="1330"/>
      <c r="AY200" s="1330"/>
      <c r="AZ200" s="1330"/>
      <c r="BA200" s="1330"/>
      <c r="BB200" s="1330"/>
      <c r="BC200" s="1327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</row>
    <row r="201" spans="2:158">
      <c r="B201" s="2"/>
      <c r="C201" s="2"/>
      <c r="D201" s="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340"/>
      <c r="S201" s="1330"/>
      <c r="T201" s="1330"/>
      <c r="U201" s="1330"/>
      <c r="V201" s="1330"/>
      <c r="W201" s="1330"/>
      <c r="X201" s="1330"/>
      <c r="Y201" s="1330"/>
      <c r="Z201" s="1330"/>
      <c r="AA201" s="1330"/>
      <c r="AB201" s="1330"/>
      <c r="AC201" s="1330"/>
      <c r="AD201" s="1330"/>
      <c r="AE201" s="1330"/>
      <c r="AF201" s="1330"/>
      <c r="AG201" s="1330"/>
      <c r="AH201" s="1330"/>
      <c r="AI201" s="1330"/>
      <c r="AJ201" s="1330"/>
      <c r="AK201" s="1330"/>
      <c r="AL201" s="1330"/>
      <c r="AM201" s="1330"/>
      <c r="AN201" s="1330"/>
      <c r="AO201" s="1330"/>
      <c r="AP201" s="1330"/>
      <c r="AQ201" s="1330"/>
      <c r="AR201" s="1330"/>
      <c r="AS201" s="1330"/>
      <c r="AT201" s="1330"/>
      <c r="AU201" s="1330"/>
      <c r="AV201" s="1330"/>
      <c r="AW201" s="1330"/>
      <c r="AX201" s="1330"/>
      <c r="AY201" s="1330"/>
      <c r="AZ201" s="1330"/>
      <c r="BA201" s="1330"/>
      <c r="BB201" s="1330"/>
      <c r="BC201" s="1327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</row>
    <row r="202" spans="2:158">
      <c r="B202" s="2"/>
      <c r="C202" s="2"/>
      <c r="D202" s="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340"/>
      <c r="S202" s="1330"/>
      <c r="T202" s="1330"/>
      <c r="U202" s="1330"/>
      <c r="V202" s="1330"/>
      <c r="W202" s="1330"/>
      <c r="X202" s="1330"/>
      <c r="Y202" s="1330"/>
      <c r="Z202" s="1330"/>
      <c r="AA202" s="1330"/>
      <c r="AB202" s="1330"/>
      <c r="AC202" s="1330"/>
      <c r="AD202" s="1330"/>
      <c r="AE202" s="1330"/>
      <c r="AF202" s="1330"/>
      <c r="AG202" s="1330"/>
      <c r="AH202" s="1330"/>
      <c r="AI202" s="1330"/>
      <c r="AJ202" s="1330"/>
      <c r="AK202" s="1330"/>
      <c r="AL202" s="1330"/>
      <c r="AM202" s="1330"/>
      <c r="AN202" s="1330"/>
      <c r="AO202" s="1330"/>
      <c r="AP202" s="1330"/>
      <c r="AQ202" s="1330"/>
      <c r="AR202" s="1330"/>
      <c r="AS202" s="1330"/>
      <c r="AT202" s="1330"/>
      <c r="AU202" s="1330"/>
      <c r="AV202" s="1330"/>
      <c r="AW202" s="1330"/>
      <c r="AX202" s="1330"/>
      <c r="AY202" s="1330"/>
      <c r="AZ202" s="1330"/>
      <c r="BA202" s="1330"/>
      <c r="BB202" s="1330"/>
      <c r="BC202" s="1327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</row>
    <row r="203" spans="2:158">
      <c r="B203" s="2"/>
      <c r="C203" s="2"/>
      <c r="D203" s="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340"/>
      <c r="S203" s="1330"/>
      <c r="T203" s="1330"/>
      <c r="U203" s="1330"/>
      <c r="V203" s="1330"/>
      <c r="W203" s="1330"/>
      <c r="X203" s="1330"/>
      <c r="Y203" s="1330"/>
      <c r="Z203" s="1330"/>
      <c r="AA203" s="1330"/>
      <c r="AB203" s="1330"/>
      <c r="AC203" s="1330"/>
      <c r="AD203" s="1330"/>
      <c r="AE203" s="1330"/>
      <c r="AF203" s="1330"/>
      <c r="AG203" s="1330"/>
      <c r="AH203" s="1330"/>
      <c r="AI203" s="1330"/>
      <c r="AJ203" s="1330"/>
      <c r="AK203" s="1330"/>
      <c r="AL203" s="1330"/>
      <c r="AM203" s="1330"/>
      <c r="AN203" s="1330"/>
      <c r="AO203" s="1330"/>
      <c r="AP203" s="1330"/>
      <c r="AQ203" s="1330"/>
      <c r="AR203" s="1330"/>
      <c r="AS203" s="1330"/>
      <c r="AT203" s="1330"/>
      <c r="AU203" s="1330"/>
      <c r="AV203" s="1330"/>
      <c r="AW203" s="1330"/>
      <c r="AX203" s="1330"/>
      <c r="AY203" s="1330"/>
      <c r="AZ203" s="1330"/>
      <c r="BA203" s="1330"/>
      <c r="BB203" s="1330"/>
      <c r="BC203" s="1327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</row>
    <row r="204" spans="2:158">
      <c r="B204" s="2"/>
      <c r="C204" s="2"/>
      <c r="D204" s="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340"/>
      <c r="S204" s="1330"/>
      <c r="T204" s="1330"/>
      <c r="U204" s="1330"/>
      <c r="V204" s="1330"/>
      <c r="W204" s="1330"/>
      <c r="X204" s="1330"/>
      <c r="Y204" s="1330"/>
      <c r="Z204" s="1330"/>
      <c r="AA204" s="1330"/>
      <c r="AB204" s="1330"/>
      <c r="AC204" s="1330"/>
      <c r="AD204" s="1330"/>
      <c r="AE204" s="1330"/>
      <c r="AF204" s="1330"/>
      <c r="AG204" s="1330"/>
      <c r="AH204" s="1330"/>
      <c r="AI204" s="1330"/>
      <c r="AJ204" s="1330"/>
      <c r="AK204" s="1330"/>
      <c r="AL204" s="1330"/>
      <c r="AM204" s="1330"/>
      <c r="AN204" s="1330"/>
      <c r="AO204" s="1330"/>
      <c r="AP204" s="1330"/>
      <c r="AQ204" s="1330"/>
      <c r="AR204" s="1330"/>
      <c r="AS204" s="1330"/>
      <c r="AT204" s="1330"/>
      <c r="AU204" s="1330"/>
      <c r="AV204" s="1330"/>
      <c r="AW204" s="1330"/>
      <c r="AX204" s="1330"/>
      <c r="AY204" s="1330"/>
      <c r="AZ204" s="1330"/>
      <c r="BA204" s="1330"/>
      <c r="BB204" s="1330"/>
      <c r="BC204" s="1327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</row>
    <row r="205" spans="2:158">
      <c r="B205" s="2"/>
      <c r="C205" s="2"/>
      <c r="D205" s="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340"/>
      <c r="S205" s="1330"/>
      <c r="T205" s="1330"/>
      <c r="U205" s="1330"/>
      <c r="V205" s="1330"/>
      <c r="W205" s="1330"/>
      <c r="X205" s="1330"/>
      <c r="Y205" s="1330"/>
      <c r="Z205" s="1330"/>
      <c r="AA205" s="1330"/>
      <c r="AB205" s="1330"/>
      <c r="AC205" s="1330"/>
      <c r="AD205" s="1330"/>
      <c r="AE205" s="1330"/>
      <c r="AF205" s="1330"/>
      <c r="AG205" s="1330"/>
      <c r="AH205" s="1330"/>
      <c r="AI205" s="1330"/>
      <c r="AJ205" s="1330"/>
      <c r="AK205" s="1330"/>
      <c r="AL205" s="1330"/>
      <c r="AM205" s="1330"/>
      <c r="AN205" s="1330"/>
      <c r="AO205" s="1330"/>
      <c r="AP205" s="1330"/>
      <c r="AQ205" s="1330"/>
      <c r="AR205" s="1330"/>
      <c r="AS205" s="1330"/>
      <c r="AT205" s="1330"/>
      <c r="AU205" s="1330"/>
      <c r="AV205" s="1330"/>
      <c r="AW205" s="1330"/>
      <c r="AX205" s="1330"/>
      <c r="AY205" s="1330"/>
      <c r="AZ205" s="1330"/>
      <c r="BA205" s="1330"/>
      <c r="BB205" s="1330"/>
      <c r="BC205" s="1327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</row>
    <row r="206" spans="2:158">
      <c r="B206" s="2"/>
      <c r="C206" s="2"/>
      <c r="D206" s="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340"/>
      <c r="S206" s="1330"/>
      <c r="T206" s="1330"/>
      <c r="U206" s="1330"/>
      <c r="V206" s="1330"/>
      <c r="W206" s="1330"/>
      <c r="X206" s="1330"/>
      <c r="Y206" s="1330"/>
      <c r="Z206" s="1330"/>
      <c r="AA206" s="1330"/>
      <c r="AB206" s="1330"/>
      <c r="AC206" s="1330"/>
      <c r="AD206" s="1330"/>
      <c r="AE206" s="1330"/>
      <c r="AF206" s="1330"/>
      <c r="AG206" s="1330"/>
      <c r="AH206" s="1330"/>
      <c r="AI206" s="1330"/>
      <c r="AJ206" s="1330"/>
      <c r="AK206" s="1330"/>
      <c r="AL206" s="1330"/>
      <c r="AM206" s="1330"/>
      <c r="AN206" s="1330"/>
      <c r="AO206" s="1330"/>
      <c r="AP206" s="1330"/>
      <c r="AQ206" s="1330"/>
      <c r="AR206" s="1330"/>
      <c r="AS206" s="1330"/>
      <c r="AT206" s="1330"/>
      <c r="AU206" s="1330"/>
      <c r="AV206" s="1330"/>
      <c r="AW206" s="1330"/>
      <c r="AX206" s="1330"/>
      <c r="AY206" s="1330"/>
      <c r="AZ206" s="1330"/>
      <c r="BA206" s="1330"/>
      <c r="BB206" s="1330"/>
      <c r="BC206" s="1327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</row>
    <row r="207" spans="2:158">
      <c r="B207" s="2"/>
      <c r="C207" s="2"/>
      <c r="D207" s="5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340"/>
      <c r="S207" s="1330"/>
      <c r="T207" s="1330"/>
      <c r="U207" s="1330"/>
      <c r="V207" s="1330"/>
      <c r="W207" s="1330"/>
      <c r="X207" s="1330"/>
      <c r="Y207" s="1330"/>
      <c r="Z207" s="1330"/>
      <c r="AA207" s="1330"/>
      <c r="AB207" s="1330"/>
      <c r="AC207" s="1330"/>
      <c r="AD207" s="1330"/>
      <c r="AE207" s="1330"/>
      <c r="AF207" s="1330"/>
      <c r="AG207" s="1330"/>
      <c r="AH207" s="1330"/>
      <c r="AI207" s="1330"/>
      <c r="AJ207" s="1330"/>
      <c r="AK207" s="1330"/>
      <c r="AL207" s="1330"/>
      <c r="AM207" s="1330"/>
      <c r="AN207" s="1330"/>
      <c r="AO207" s="1330"/>
      <c r="AP207" s="1330"/>
      <c r="AQ207" s="1330"/>
      <c r="AR207" s="1330"/>
      <c r="AS207" s="1330"/>
      <c r="AT207" s="1330"/>
      <c r="AU207" s="1330"/>
      <c r="AV207" s="1330"/>
      <c r="AW207" s="1330"/>
      <c r="AX207" s="1330"/>
      <c r="AY207" s="1330"/>
      <c r="AZ207" s="1330"/>
      <c r="BA207" s="1330"/>
      <c r="BB207" s="1330"/>
      <c r="BC207" s="1327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</row>
    <row r="208" spans="2:158">
      <c r="B208" s="2"/>
      <c r="C208" s="2"/>
      <c r="D208" s="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340"/>
      <c r="S208" s="1330"/>
      <c r="T208" s="1330"/>
      <c r="U208" s="1504"/>
      <c r="V208" s="1504"/>
      <c r="W208" s="1504"/>
      <c r="X208" s="1504"/>
      <c r="Y208" s="1504"/>
      <c r="Z208" s="1504"/>
      <c r="AA208" s="1504"/>
      <c r="AB208" s="1504"/>
      <c r="AC208" s="1504"/>
      <c r="AD208" s="1504"/>
      <c r="AE208" s="1504"/>
      <c r="AF208" s="1504"/>
      <c r="AG208" s="1496"/>
      <c r="AH208" s="1330"/>
      <c r="AI208" s="1330"/>
      <c r="AJ208" s="1330"/>
      <c r="AK208" s="1330"/>
      <c r="AL208" s="1330"/>
      <c r="AM208" s="1330"/>
      <c r="AN208" s="1330"/>
      <c r="AO208" s="1330"/>
      <c r="AP208" s="1330"/>
      <c r="AQ208" s="1330"/>
      <c r="AR208" s="1330"/>
      <c r="AS208" s="1330"/>
      <c r="AT208" s="1330"/>
      <c r="AU208" s="1330"/>
      <c r="AV208" s="1330"/>
      <c r="AW208" s="1330"/>
      <c r="AX208" s="1330"/>
      <c r="AY208" s="1330"/>
      <c r="AZ208" s="1330"/>
      <c r="BA208" s="1330"/>
      <c r="BB208" s="1330"/>
      <c r="BC208" s="1327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</row>
    <row r="209" spans="2:158">
      <c r="B209" s="2"/>
      <c r="C209" s="2"/>
      <c r="D209" s="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340"/>
      <c r="S209" s="1330"/>
      <c r="T209" s="1330"/>
      <c r="U209" s="1330"/>
      <c r="V209" s="1330"/>
      <c r="W209" s="1330"/>
      <c r="X209" s="1330"/>
      <c r="Y209" s="1330"/>
      <c r="Z209" s="1330"/>
      <c r="AA209" s="1330"/>
      <c r="AB209" s="1330"/>
      <c r="AC209" s="1330"/>
      <c r="AD209" s="1330"/>
      <c r="AE209" s="1330"/>
      <c r="AF209" s="1330"/>
      <c r="AG209" s="1330"/>
      <c r="AH209" s="1330"/>
      <c r="AI209" s="1330"/>
      <c r="AJ209" s="1330"/>
      <c r="AK209" s="1330"/>
      <c r="AL209" s="1330"/>
      <c r="AM209" s="1330"/>
      <c r="AN209" s="1330"/>
      <c r="AO209" s="1330"/>
      <c r="AP209" s="1330"/>
      <c r="AQ209" s="1330"/>
      <c r="AR209" s="1330"/>
      <c r="AS209" s="1330"/>
      <c r="AT209" s="1330"/>
      <c r="AU209" s="1330"/>
      <c r="AV209" s="1330"/>
      <c r="AW209" s="1330"/>
      <c r="AX209" s="1330"/>
      <c r="AY209" s="1330"/>
      <c r="AZ209" s="1330"/>
      <c r="BA209" s="1330"/>
      <c r="BB209" s="1330"/>
      <c r="BC209" s="1327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</row>
    <row r="210" spans="2:158">
      <c r="B210" s="2"/>
      <c r="C210" s="2"/>
      <c r="D210" s="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340"/>
      <c r="S210" s="1330"/>
      <c r="T210" s="1330"/>
      <c r="U210" s="1330"/>
      <c r="V210" s="1330"/>
      <c r="W210" s="1330"/>
      <c r="X210" s="1330"/>
      <c r="Y210" s="1330"/>
      <c r="Z210" s="1330"/>
      <c r="AA210" s="1330"/>
      <c r="AB210" s="1330"/>
      <c r="AC210" s="1330"/>
      <c r="AD210" s="1330"/>
      <c r="AE210" s="1330"/>
      <c r="AF210" s="1330"/>
      <c r="AG210" s="1330"/>
      <c r="AH210" s="1330"/>
      <c r="AI210" s="1330"/>
      <c r="AJ210" s="1330"/>
      <c r="AK210" s="1330"/>
      <c r="AL210" s="1330"/>
      <c r="AM210" s="1330"/>
      <c r="AN210" s="1330"/>
      <c r="AO210" s="1330"/>
      <c r="AP210" s="1330"/>
      <c r="AQ210" s="1330"/>
      <c r="AR210" s="1330"/>
      <c r="AS210" s="1330"/>
      <c r="AT210" s="1330"/>
      <c r="AU210" s="1330"/>
      <c r="AV210" s="1330"/>
      <c r="AW210" s="1330"/>
      <c r="AX210" s="1330"/>
      <c r="AY210" s="1330"/>
      <c r="AZ210" s="1330"/>
      <c r="BA210" s="1330"/>
      <c r="BB210" s="1330"/>
      <c r="BC210" s="1327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</row>
    <row r="211" spans="2:158">
      <c r="B211" s="2"/>
      <c r="C211" s="2"/>
      <c r="D211" s="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340"/>
      <c r="S211" s="1330"/>
      <c r="T211" s="1330"/>
      <c r="U211" s="1330"/>
      <c r="V211" s="1330"/>
      <c r="W211" s="1330"/>
      <c r="X211" s="1330"/>
      <c r="Y211" s="1330"/>
      <c r="Z211" s="1330"/>
      <c r="AA211" s="1330"/>
      <c r="AB211" s="1330"/>
      <c r="AC211" s="1330"/>
      <c r="AD211" s="1330"/>
      <c r="AE211" s="1330"/>
      <c r="AF211" s="1330"/>
      <c r="AG211" s="1330"/>
      <c r="AH211" s="1330"/>
      <c r="AI211" s="1330"/>
      <c r="AJ211" s="1330"/>
      <c r="AK211" s="1330"/>
      <c r="AL211" s="1330"/>
      <c r="AM211" s="1330"/>
      <c r="AN211" s="1330"/>
      <c r="AO211" s="1330"/>
      <c r="AP211" s="1330"/>
      <c r="AQ211" s="1330"/>
      <c r="AR211" s="1330"/>
      <c r="AS211" s="1330"/>
      <c r="AT211" s="1330"/>
      <c r="AU211" s="1330"/>
      <c r="AV211" s="1330"/>
      <c r="AW211" s="1330"/>
      <c r="AX211" s="1330"/>
      <c r="AY211" s="1330"/>
      <c r="AZ211" s="1330"/>
      <c r="BA211" s="1330"/>
      <c r="BB211" s="1330"/>
      <c r="BC211" s="1327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</row>
    <row r="212" spans="2:158">
      <c r="B212" s="2"/>
      <c r="C212" s="2"/>
      <c r="D212" s="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340"/>
      <c r="S212" s="1330"/>
      <c r="T212" s="1330"/>
      <c r="U212" s="1330"/>
      <c r="V212" s="1330"/>
      <c r="W212" s="1330"/>
      <c r="X212" s="1330"/>
      <c r="Y212" s="1330"/>
      <c r="Z212" s="1330"/>
      <c r="AA212" s="1330"/>
      <c r="AB212" s="1330"/>
      <c r="AC212" s="1330"/>
      <c r="AD212" s="1330"/>
      <c r="AE212" s="1330"/>
      <c r="AF212" s="1330"/>
      <c r="AG212" s="1330"/>
      <c r="AH212" s="1330"/>
      <c r="AI212" s="1330"/>
      <c r="AJ212" s="1330"/>
      <c r="AK212" s="1330"/>
      <c r="AL212" s="1330"/>
      <c r="AM212" s="1330"/>
      <c r="AN212" s="1330"/>
      <c r="AO212" s="1330"/>
      <c r="AP212" s="1330"/>
      <c r="AQ212" s="1330"/>
      <c r="AR212" s="1330"/>
      <c r="AS212" s="1330"/>
      <c r="AT212" s="1330"/>
      <c r="AU212" s="1330"/>
      <c r="AV212" s="1330"/>
      <c r="AW212" s="1330"/>
      <c r="AX212" s="1330"/>
      <c r="AY212" s="1330"/>
      <c r="AZ212" s="1330"/>
      <c r="BA212" s="1330"/>
      <c r="BB212" s="1330"/>
      <c r="BC212" s="1327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</row>
    <row r="213" spans="2:158">
      <c r="B213" s="2"/>
      <c r="C213" s="2"/>
      <c r="D213" s="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340"/>
      <c r="S213" s="1330"/>
      <c r="T213" s="1330"/>
      <c r="U213" s="1330"/>
      <c r="V213" s="1330"/>
      <c r="W213" s="1330"/>
      <c r="X213" s="1330"/>
      <c r="Y213" s="1330"/>
      <c r="Z213" s="1330"/>
      <c r="AA213" s="1330"/>
      <c r="AB213" s="1330"/>
      <c r="AC213" s="1330"/>
      <c r="AD213" s="1330"/>
      <c r="AE213" s="1330"/>
      <c r="AF213" s="1330"/>
      <c r="AG213" s="1330"/>
      <c r="AH213" s="1330"/>
      <c r="AI213" s="1330"/>
      <c r="AJ213" s="1330"/>
      <c r="AK213" s="1330"/>
      <c r="AL213" s="1330"/>
      <c r="AM213" s="1330"/>
      <c r="AN213" s="1330"/>
      <c r="AO213" s="1330"/>
      <c r="AP213" s="1330"/>
      <c r="AQ213" s="1330"/>
      <c r="AR213" s="1330"/>
      <c r="AS213" s="1330"/>
      <c r="AT213" s="1330"/>
      <c r="AU213" s="1330"/>
      <c r="AV213" s="1330"/>
      <c r="AW213" s="1330"/>
      <c r="AX213" s="1330"/>
      <c r="AY213" s="1330"/>
      <c r="AZ213" s="1330"/>
      <c r="BA213" s="1330"/>
      <c r="BB213" s="1330"/>
      <c r="BC213" s="1327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</row>
    <row r="214" spans="2:158">
      <c r="B214" s="2"/>
      <c r="C214" s="2"/>
      <c r="D214" s="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340"/>
      <c r="S214" s="1330"/>
      <c r="T214" s="1330"/>
      <c r="U214" s="1330"/>
      <c r="V214" s="1330"/>
      <c r="W214" s="1330"/>
      <c r="X214" s="1330"/>
      <c r="Y214" s="1330"/>
      <c r="Z214" s="1330"/>
      <c r="AA214" s="1330"/>
      <c r="AB214" s="1330"/>
      <c r="AC214" s="1330"/>
      <c r="AD214" s="1330"/>
      <c r="AE214" s="1330"/>
      <c r="AF214" s="1330"/>
      <c r="AG214" s="1330"/>
      <c r="AH214" s="1330"/>
      <c r="AI214" s="1330"/>
      <c r="AJ214" s="1330"/>
      <c r="AK214" s="1330"/>
      <c r="AL214" s="1330"/>
      <c r="AM214" s="1330"/>
      <c r="AN214" s="1330"/>
      <c r="AO214" s="1330"/>
      <c r="AP214" s="1330"/>
      <c r="AQ214" s="1330"/>
      <c r="AR214" s="1330"/>
      <c r="AS214" s="1330"/>
      <c r="AT214" s="1330"/>
      <c r="AU214" s="1330"/>
      <c r="AV214" s="1330"/>
      <c r="AW214" s="1330"/>
      <c r="AX214" s="1330"/>
      <c r="AY214" s="1330"/>
      <c r="AZ214" s="1330"/>
      <c r="BA214" s="1330"/>
      <c r="BB214" s="1330"/>
      <c r="BC214" s="1327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</row>
    <row r="215" spans="2:158">
      <c r="B215" s="2"/>
      <c r="C215" s="2"/>
      <c r="D215" s="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340"/>
      <c r="S215" s="1330"/>
      <c r="T215" s="1330"/>
      <c r="U215" s="1330"/>
      <c r="V215" s="1330"/>
      <c r="W215" s="1330"/>
      <c r="X215" s="1330"/>
      <c r="Y215" s="1330"/>
      <c r="Z215" s="1330"/>
      <c r="AA215" s="1330"/>
      <c r="AB215" s="1330"/>
      <c r="AC215" s="1330"/>
      <c r="AD215" s="1330"/>
      <c r="AE215" s="1330"/>
      <c r="AF215" s="1330"/>
      <c r="AG215" s="1330"/>
      <c r="AH215" s="1330"/>
      <c r="AI215" s="1330"/>
      <c r="AJ215" s="1330"/>
      <c r="AK215" s="1330"/>
      <c r="AL215" s="1330"/>
      <c r="AM215" s="1330"/>
      <c r="AN215" s="1330"/>
      <c r="AO215" s="1330"/>
      <c r="AP215" s="1330"/>
      <c r="AQ215" s="1330"/>
      <c r="AR215" s="1330"/>
      <c r="AS215" s="1330"/>
      <c r="AT215" s="1330"/>
      <c r="AU215" s="1330"/>
      <c r="AV215" s="1330"/>
      <c r="AW215" s="1330"/>
      <c r="AX215" s="1330"/>
      <c r="AY215" s="1330"/>
      <c r="AZ215" s="1330"/>
      <c r="BA215" s="1330"/>
      <c r="BB215" s="1330"/>
      <c r="BC215" s="1327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</row>
    <row r="216" spans="2:158">
      <c r="B216" s="2"/>
      <c r="C216" s="2"/>
      <c r="D216" s="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340"/>
      <c r="S216" s="1330"/>
      <c r="T216" s="1330"/>
      <c r="U216" s="1330"/>
      <c r="V216" s="1330"/>
      <c r="W216" s="1330"/>
      <c r="X216" s="1330"/>
      <c r="Y216" s="1330"/>
      <c r="Z216" s="1330"/>
      <c r="AA216" s="1330"/>
      <c r="AB216" s="1330"/>
      <c r="AC216" s="1330"/>
      <c r="AD216" s="1330"/>
      <c r="AE216" s="1330"/>
      <c r="AF216" s="1330"/>
      <c r="AG216" s="1330"/>
      <c r="AH216" s="1330"/>
      <c r="AI216" s="1330"/>
      <c r="AJ216" s="1330"/>
      <c r="AK216" s="1330"/>
      <c r="AL216" s="1330"/>
      <c r="AM216" s="1330"/>
      <c r="AN216" s="1330"/>
      <c r="AO216" s="1330"/>
      <c r="AP216" s="1330"/>
      <c r="AQ216" s="1330"/>
      <c r="AR216" s="1330"/>
      <c r="AS216" s="1330"/>
      <c r="AT216" s="1330"/>
      <c r="AU216" s="1330"/>
      <c r="AV216" s="1330"/>
      <c r="AW216" s="1330"/>
      <c r="AX216" s="1330"/>
      <c r="AY216" s="1330"/>
      <c r="AZ216" s="1330"/>
      <c r="BA216" s="1330"/>
      <c r="BB216" s="1330"/>
      <c r="BC216" s="1327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</row>
    <row r="217" spans="2:158">
      <c r="B217" s="2"/>
      <c r="C217" s="2"/>
      <c r="D217" s="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340"/>
      <c r="S217" s="1330"/>
      <c r="T217" s="1330"/>
      <c r="U217" s="1330"/>
      <c r="V217" s="1330"/>
      <c r="W217" s="1330"/>
      <c r="X217" s="1330"/>
      <c r="Y217" s="1330"/>
      <c r="Z217" s="1330"/>
      <c r="AA217" s="1330"/>
      <c r="AB217" s="1330"/>
      <c r="AC217" s="1330"/>
      <c r="AD217" s="1330"/>
      <c r="AE217" s="1330"/>
      <c r="AF217" s="1330"/>
      <c r="AG217" s="1330"/>
      <c r="AH217" s="1330"/>
      <c r="AI217" s="1330"/>
      <c r="AJ217" s="1330"/>
      <c r="AK217" s="1330"/>
      <c r="AL217" s="1330"/>
      <c r="AM217" s="1330"/>
      <c r="AN217" s="1330"/>
      <c r="AO217" s="1330"/>
      <c r="AP217" s="1330"/>
      <c r="AQ217" s="1330"/>
      <c r="AR217" s="1330"/>
      <c r="AS217" s="1330"/>
      <c r="AT217" s="1330"/>
      <c r="AU217" s="1330"/>
      <c r="AV217" s="1330"/>
      <c r="AW217" s="1330"/>
      <c r="AX217" s="1330"/>
      <c r="AY217" s="1330"/>
      <c r="AZ217" s="1330"/>
      <c r="BA217" s="1330"/>
      <c r="BB217" s="1330"/>
      <c r="BC217" s="1327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</row>
    <row r="218" spans="2:158">
      <c r="B218" s="2"/>
      <c r="C218" s="2"/>
      <c r="D218" s="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340"/>
      <c r="S218" s="1330"/>
      <c r="T218" s="1330"/>
      <c r="U218" s="1330"/>
      <c r="V218" s="1330"/>
      <c r="W218" s="1330"/>
      <c r="X218" s="1330"/>
      <c r="Y218" s="1330"/>
      <c r="Z218" s="1330"/>
      <c r="AA218" s="1330"/>
      <c r="AB218" s="1330"/>
      <c r="AC218" s="1330"/>
      <c r="AD218" s="1330"/>
      <c r="AE218" s="1330"/>
      <c r="AF218" s="1330"/>
      <c r="AG218" s="1330"/>
      <c r="AH218" s="1330"/>
      <c r="AI218" s="1330"/>
      <c r="AJ218" s="1330"/>
      <c r="AK218" s="1330"/>
      <c r="AL218" s="1330"/>
      <c r="AM218" s="1330"/>
      <c r="AN218" s="1330"/>
      <c r="AO218" s="1330"/>
      <c r="AP218" s="1330"/>
      <c r="AQ218" s="1330"/>
      <c r="AR218" s="1330"/>
      <c r="AS218" s="1330"/>
      <c r="AT218" s="1330"/>
      <c r="AU218" s="1330"/>
      <c r="AV218" s="1330"/>
      <c r="AW218" s="1330"/>
      <c r="AX218" s="1330"/>
      <c r="AY218" s="1330"/>
      <c r="AZ218" s="1330"/>
      <c r="BA218" s="1330"/>
      <c r="BB218" s="1330"/>
      <c r="BC218" s="1327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</row>
    <row r="219" spans="2:158">
      <c r="B219" s="2"/>
      <c r="C219" s="2"/>
      <c r="D219" s="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340"/>
      <c r="S219" s="1330"/>
      <c r="T219" s="1330"/>
      <c r="U219" s="1330"/>
      <c r="V219" s="1330"/>
      <c r="W219" s="1330"/>
      <c r="X219" s="1330"/>
      <c r="Y219" s="1330"/>
      <c r="Z219" s="1330"/>
      <c r="AA219" s="1330"/>
      <c r="AB219" s="1330"/>
      <c r="AC219" s="1330"/>
      <c r="AD219" s="1330"/>
      <c r="AE219" s="1330"/>
      <c r="AF219" s="1330"/>
      <c r="AG219" s="1330"/>
      <c r="AH219" s="1330"/>
      <c r="AI219" s="1330"/>
      <c r="AJ219" s="1330"/>
      <c r="AK219" s="1330"/>
      <c r="AL219" s="1330"/>
      <c r="AM219" s="1330"/>
      <c r="AN219" s="1330"/>
      <c r="AO219" s="1330"/>
      <c r="AP219" s="1330"/>
      <c r="AQ219" s="1330"/>
      <c r="AR219" s="1330"/>
      <c r="AS219" s="1330"/>
      <c r="AT219" s="1330"/>
      <c r="AU219" s="1330"/>
      <c r="AV219" s="1330"/>
      <c r="AW219" s="1330"/>
      <c r="AX219" s="1330"/>
      <c r="AY219" s="1330"/>
      <c r="AZ219" s="1330"/>
      <c r="BA219" s="1330"/>
      <c r="BB219" s="1330"/>
      <c r="BC219" s="1327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</row>
    <row r="220" spans="2:158">
      <c r="B220" s="2"/>
      <c r="C220" s="2"/>
      <c r="D220" s="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340"/>
      <c r="S220" s="1330"/>
      <c r="T220" s="1330"/>
      <c r="U220" s="1330"/>
      <c r="V220" s="1330"/>
      <c r="W220" s="1330"/>
      <c r="X220" s="1330"/>
      <c r="Y220" s="1330"/>
      <c r="Z220" s="1330"/>
      <c r="AA220" s="1330"/>
      <c r="AB220" s="1330"/>
      <c r="AC220" s="1330"/>
      <c r="AD220" s="1330"/>
      <c r="AE220" s="1330"/>
      <c r="AF220" s="1330"/>
      <c r="AG220" s="1330"/>
      <c r="AH220" s="1330"/>
      <c r="AI220" s="1330"/>
      <c r="AJ220" s="1330"/>
      <c r="AK220" s="1330"/>
      <c r="AL220" s="1330"/>
      <c r="AM220" s="1330"/>
      <c r="AN220" s="1330"/>
      <c r="AO220" s="1330"/>
      <c r="AP220" s="1330"/>
      <c r="AQ220" s="1330"/>
      <c r="AR220" s="1330"/>
      <c r="AS220" s="1330"/>
      <c r="AT220" s="1330"/>
      <c r="AU220" s="1330"/>
      <c r="AV220" s="1330"/>
      <c r="AW220" s="1330"/>
      <c r="AX220" s="1330"/>
      <c r="AY220" s="1330"/>
      <c r="AZ220" s="1330"/>
      <c r="BA220" s="1330"/>
      <c r="BB220" s="1330"/>
      <c r="BC220" s="1327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</row>
    <row r="221" spans="2:158">
      <c r="B221" s="2"/>
      <c r="C221" s="2"/>
      <c r="D221" s="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340"/>
      <c r="S221" s="1330"/>
      <c r="T221" s="1330"/>
      <c r="U221" s="1330"/>
      <c r="V221" s="1330"/>
      <c r="W221" s="1330"/>
      <c r="X221" s="1330"/>
      <c r="Y221" s="1330"/>
      <c r="Z221" s="1330"/>
      <c r="AA221" s="1330"/>
      <c r="AB221" s="1330"/>
      <c r="AC221" s="1330"/>
      <c r="AD221" s="1330"/>
      <c r="AE221" s="1330"/>
      <c r="AF221" s="1330"/>
      <c r="AG221" s="1330"/>
      <c r="AH221" s="1330"/>
      <c r="AI221" s="1330"/>
      <c r="AJ221" s="1330"/>
      <c r="AK221" s="1330"/>
      <c r="AL221" s="1330"/>
      <c r="AM221" s="1330"/>
      <c r="AN221" s="1330"/>
      <c r="AO221" s="1330"/>
      <c r="AP221" s="1330"/>
      <c r="AQ221" s="1330"/>
      <c r="AR221" s="1330"/>
      <c r="AS221" s="1330"/>
      <c r="AT221" s="1330"/>
      <c r="AU221" s="1330"/>
      <c r="AV221" s="1330"/>
      <c r="AW221" s="1330"/>
      <c r="AX221" s="1330"/>
      <c r="AY221" s="1330"/>
      <c r="AZ221" s="1330"/>
      <c r="BA221" s="1330"/>
      <c r="BB221" s="1330"/>
      <c r="BC221" s="1327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</row>
    <row r="222" spans="2:158">
      <c r="B222" s="2"/>
      <c r="C222" s="2"/>
      <c r="D222" s="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340"/>
      <c r="S222" s="1330"/>
      <c r="T222" s="1330"/>
      <c r="U222" s="1330"/>
      <c r="V222" s="1330"/>
      <c r="W222" s="1330"/>
      <c r="X222" s="1330"/>
      <c r="Y222" s="1330"/>
      <c r="Z222" s="1330"/>
      <c r="AA222" s="1330"/>
      <c r="AB222" s="1330"/>
      <c r="AC222" s="1330"/>
      <c r="AD222" s="1330"/>
      <c r="AE222" s="1330"/>
      <c r="AF222" s="1330"/>
      <c r="AG222" s="1330"/>
      <c r="AH222" s="1330"/>
      <c r="AI222" s="1330"/>
      <c r="AJ222" s="1330"/>
      <c r="AK222" s="1330"/>
      <c r="AL222" s="1330"/>
      <c r="AM222" s="1330"/>
      <c r="AN222" s="1330"/>
      <c r="AO222" s="1330"/>
      <c r="AP222" s="1330"/>
      <c r="AQ222" s="1330"/>
      <c r="AR222" s="1330"/>
      <c r="AS222" s="1330"/>
      <c r="AT222" s="1330"/>
      <c r="AU222" s="1330"/>
      <c r="AV222" s="1330"/>
      <c r="AW222" s="1330"/>
      <c r="AX222" s="1330"/>
      <c r="AY222" s="1330"/>
      <c r="AZ222" s="1330"/>
      <c r="BA222" s="1330"/>
      <c r="BB222" s="1330"/>
      <c r="BC222" s="1327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</row>
    <row r="223" spans="2:158">
      <c r="B223" s="2"/>
      <c r="C223" s="2"/>
      <c r="D223" s="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340"/>
      <c r="S223" s="1330"/>
      <c r="T223" s="1330"/>
      <c r="U223" s="1330"/>
      <c r="V223" s="1330"/>
      <c r="W223" s="1330"/>
      <c r="X223" s="1330"/>
      <c r="Y223" s="1330"/>
      <c r="Z223" s="1330"/>
      <c r="AA223" s="1330"/>
      <c r="AB223" s="1330"/>
      <c r="AC223" s="1330"/>
      <c r="AD223" s="1330"/>
      <c r="AE223" s="1330"/>
      <c r="AF223" s="1330"/>
      <c r="AG223" s="1330"/>
      <c r="AH223" s="1330"/>
      <c r="AI223" s="1330"/>
      <c r="AJ223" s="1330"/>
      <c r="AK223" s="1330"/>
      <c r="AL223" s="1330"/>
      <c r="AM223" s="1330"/>
      <c r="AN223" s="1330"/>
      <c r="AO223" s="1330"/>
      <c r="AP223" s="1330"/>
      <c r="AQ223" s="1330"/>
      <c r="AR223" s="1330"/>
      <c r="AS223" s="1330"/>
      <c r="AT223" s="1330"/>
      <c r="AU223" s="1330"/>
      <c r="AV223" s="1330"/>
      <c r="AW223" s="1330"/>
      <c r="AX223" s="1330"/>
      <c r="AY223" s="1330"/>
      <c r="AZ223" s="1330"/>
      <c r="BA223" s="1330"/>
      <c r="BB223" s="1330"/>
      <c r="BC223" s="1327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</row>
    <row r="224" spans="2:158">
      <c r="B224" s="2"/>
      <c r="C224" s="2"/>
      <c r="D224" s="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340"/>
      <c r="S224" s="1330"/>
      <c r="T224" s="1330"/>
      <c r="U224" s="1330"/>
      <c r="V224" s="1330"/>
      <c r="W224" s="1330"/>
      <c r="X224" s="1330"/>
      <c r="Y224" s="1330"/>
      <c r="Z224" s="1330"/>
      <c r="AA224" s="1330"/>
      <c r="AB224" s="1330"/>
      <c r="AC224" s="1330"/>
      <c r="AD224" s="1330"/>
      <c r="AE224" s="1330"/>
      <c r="AF224" s="1330"/>
      <c r="AG224" s="1330"/>
      <c r="AH224" s="1330"/>
      <c r="AI224" s="1330"/>
      <c r="AJ224" s="1330"/>
      <c r="AK224" s="1330"/>
      <c r="AL224" s="1330"/>
      <c r="AM224" s="1330"/>
      <c r="AN224" s="1330"/>
      <c r="AO224" s="1330"/>
      <c r="AP224" s="1330"/>
      <c r="AQ224" s="1330"/>
      <c r="AR224" s="1330"/>
      <c r="AS224" s="1330"/>
      <c r="AT224" s="1330"/>
      <c r="AU224" s="1330"/>
      <c r="AV224" s="1330"/>
      <c r="AW224" s="1330"/>
      <c r="AX224" s="1330"/>
      <c r="AY224" s="1330"/>
      <c r="AZ224" s="1330"/>
      <c r="BA224" s="1330"/>
      <c r="BB224" s="1330"/>
      <c r="BC224" s="1327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</row>
    <row r="225" spans="2:158">
      <c r="B225" s="2"/>
      <c r="C225" s="2"/>
      <c r="D225" s="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340"/>
      <c r="S225" s="1330"/>
      <c r="T225" s="1330"/>
      <c r="U225" s="1330"/>
      <c r="V225" s="1330"/>
      <c r="W225" s="1330"/>
      <c r="X225" s="1330"/>
      <c r="Y225" s="1330"/>
      <c r="Z225" s="1330"/>
      <c r="AA225" s="1330"/>
      <c r="AB225" s="1330"/>
      <c r="AC225" s="1330"/>
      <c r="AD225" s="1330"/>
      <c r="AE225" s="1330"/>
      <c r="AF225" s="1330"/>
      <c r="AG225" s="1330"/>
      <c r="AH225" s="1330"/>
      <c r="AI225" s="1330"/>
      <c r="AJ225" s="1330"/>
      <c r="AK225" s="1330"/>
      <c r="AL225" s="1330"/>
      <c r="AM225" s="1330"/>
      <c r="AN225" s="1330"/>
      <c r="AO225" s="1330"/>
      <c r="AP225" s="1330"/>
      <c r="AQ225" s="1330"/>
      <c r="AR225" s="1330"/>
      <c r="AS225" s="1330"/>
      <c r="AT225" s="1330"/>
      <c r="AU225" s="1330"/>
      <c r="AV225" s="1330"/>
      <c r="AW225" s="1330"/>
      <c r="AX225" s="1330"/>
      <c r="AY225" s="1330"/>
      <c r="AZ225" s="1330"/>
      <c r="BA225" s="1330"/>
      <c r="BB225" s="1330"/>
      <c r="BC225" s="1327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</row>
    <row r="226" spans="2:158">
      <c r="B226" s="2"/>
      <c r="C226" s="2"/>
      <c r="D226" s="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340"/>
      <c r="S226" s="1330"/>
      <c r="T226" s="1330"/>
      <c r="U226" s="1330"/>
      <c r="V226" s="1330"/>
      <c r="W226" s="1330"/>
      <c r="X226" s="1330"/>
      <c r="Y226" s="1330"/>
      <c r="Z226" s="1330"/>
      <c r="AA226" s="1330"/>
      <c r="AB226" s="1330"/>
      <c r="AC226" s="1330"/>
      <c r="AD226" s="1330"/>
      <c r="AE226" s="1330"/>
      <c r="AF226" s="1330"/>
      <c r="AG226" s="1330"/>
      <c r="AH226" s="1330"/>
      <c r="AI226" s="1330"/>
      <c r="AJ226" s="1330"/>
      <c r="AK226" s="1330"/>
      <c r="AL226" s="1330"/>
      <c r="AM226" s="1330"/>
      <c r="AN226" s="1330"/>
      <c r="AO226" s="1330"/>
      <c r="AP226" s="1330"/>
      <c r="AQ226" s="1330"/>
      <c r="AR226" s="1330"/>
      <c r="AS226" s="1330"/>
      <c r="AT226" s="1330"/>
      <c r="AU226" s="1330"/>
      <c r="AV226" s="1330"/>
      <c r="AW226" s="1330"/>
      <c r="AX226" s="1330"/>
      <c r="AY226" s="1330"/>
      <c r="AZ226" s="1330"/>
      <c r="BA226" s="1330"/>
      <c r="BB226" s="1330"/>
      <c r="BC226" s="1327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</row>
    <row r="227" spans="2:158">
      <c r="B227" s="2"/>
      <c r="C227" s="2"/>
      <c r="D227" s="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340"/>
      <c r="S227" s="1330"/>
      <c r="T227" s="1330"/>
      <c r="U227" s="1330"/>
      <c r="V227" s="1330"/>
      <c r="W227" s="1330"/>
      <c r="X227" s="1330"/>
      <c r="Y227" s="1330"/>
      <c r="Z227" s="1330"/>
      <c r="AA227" s="1330"/>
      <c r="AB227" s="1330"/>
      <c r="AC227" s="1330"/>
      <c r="AD227" s="1330"/>
      <c r="AE227" s="1330"/>
      <c r="AF227" s="1330"/>
      <c r="AG227" s="1330"/>
      <c r="AH227" s="1330"/>
      <c r="AI227" s="1330"/>
      <c r="AJ227" s="1330"/>
      <c r="AK227" s="1330"/>
      <c r="AL227" s="1330"/>
      <c r="AM227" s="1330"/>
      <c r="AN227" s="1330"/>
      <c r="AO227" s="1330"/>
      <c r="AP227" s="1330"/>
      <c r="AQ227" s="1330"/>
      <c r="AR227" s="1330"/>
      <c r="AS227" s="1330"/>
      <c r="AT227" s="1330"/>
      <c r="AU227" s="1330"/>
      <c r="AV227" s="1330"/>
      <c r="AW227" s="1330"/>
      <c r="AX227" s="1330"/>
      <c r="AY227" s="1330"/>
      <c r="AZ227" s="1330"/>
      <c r="BA227" s="1330"/>
      <c r="BB227" s="1330"/>
      <c r="BC227" s="1327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</row>
    <row r="228" spans="2:158">
      <c r="B228" s="2"/>
      <c r="C228" s="2"/>
      <c r="D228" s="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340"/>
      <c r="S228" s="1330"/>
      <c r="T228" s="1330"/>
      <c r="U228" s="1330"/>
      <c r="V228" s="1330"/>
      <c r="W228" s="1330"/>
      <c r="X228" s="1330"/>
      <c r="Y228" s="1330"/>
      <c r="Z228" s="1330"/>
      <c r="AA228" s="1330"/>
      <c r="AB228" s="1330"/>
      <c r="AC228" s="1330"/>
      <c r="AD228" s="1330"/>
      <c r="AE228" s="1330"/>
      <c r="AF228" s="1330"/>
      <c r="AG228" s="1330"/>
      <c r="AH228" s="1330"/>
      <c r="AI228" s="1330"/>
      <c r="AJ228" s="1330"/>
      <c r="AK228" s="1330"/>
      <c r="AL228" s="1330"/>
      <c r="AM228" s="1330"/>
      <c r="AN228" s="1330"/>
      <c r="AO228" s="1330"/>
      <c r="AP228" s="1330"/>
      <c r="AQ228" s="1330"/>
      <c r="AR228" s="1330"/>
      <c r="AS228" s="1330"/>
      <c r="AT228" s="1330"/>
      <c r="AU228" s="1330"/>
      <c r="AV228" s="1330"/>
      <c r="AW228" s="1330"/>
      <c r="AX228" s="1330"/>
      <c r="AY228" s="1330"/>
      <c r="AZ228" s="1330"/>
      <c r="BA228" s="1330"/>
      <c r="BB228" s="1330"/>
      <c r="BC228" s="1327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</row>
    <row r="229" spans="2:158">
      <c r="B229" s="2"/>
      <c r="C229" s="2"/>
      <c r="D229" s="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340"/>
      <c r="S229" s="1330"/>
      <c r="T229" s="1330"/>
      <c r="U229" s="1330"/>
      <c r="V229" s="1330"/>
      <c r="W229" s="1330"/>
      <c r="X229" s="1330"/>
      <c r="Y229" s="1330"/>
      <c r="Z229" s="1330"/>
      <c r="AA229" s="1330"/>
      <c r="AB229" s="1330"/>
      <c r="AC229" s="1330"/>
      <c r="AD229" s="1330"/>
      <c r="AE229" s="1330"/>
      <c r="AF229" s="1330"/>
      <c r="AG229" s="1330"/>
      <c r="AH229" s="1330"/>
      <c r="AI229" s="1330"/>
      <c r="AJ229" s="1330"/>
      <c r="AK229" s="1330"/>
      <c r="AL229" s="1330"/>
      <c r="AM229" s="1330"/>
      <c r="AN229" s="1330"/>
      <c r="AO229" s="1330"/>
      <c r="AP229" s="1330"/>
      <c r="AQ229" s="1330"/>
      <c r="AR229" s="1330"/>
      <c r="AS229" s="1330"/>
      <c r="AT229" s="1330"/>
      <c r="AU229" s="1330"/>
      <c r="AV229" s="1330"/>
      <c r="AW229" s="1330"/>
      <c r="AX229" s="1330"/>
      <c r="AY229" s="1330"/>
      <c r="AZ229" s="1330"/>
      <c r="BA229" s="1330"/>
      <c r="BB229" s="1330"/>
      <c r="BC229" s="1327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</row>
    <row r="230" spans="2:158">
      <c r="B230" s="2"/>
      <c r="C230" s="2"/>
      <c r="D230" s="5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340"/>
      <c r="S230" s="1330"/>
      <c r="T230" s="1330"/>
      <c r="U230" s="1330"/>
      <c r="V230" s="1330"/>
      <c r="W230" s="1330"/>
      <c r="X230" s="1330"/>
      <c r="Y230" s="1330"/>
      <c r="Z230" s="1330"/>
      <c r="AA230" s="1330"/>
      <c r="AB230" s="1330"/>
      <c r="AC230" s="1330"/>
      <c r="AD230" s="1330"/>
      <c r="AE230" s="1330"/>
      <c r="AF230" s="1330"/>
      <c r="AG230" s="1330"/>
      <c r="AH230" s="1330"/>
      <c r="AI230" s="1330"/>
      <c r="AJ230" s="1330"/>
      <c r="AK230" s="1330"/>
      <c r="AL230" s="1330"/>
      <c r="AM230" s="1330"/>
      <c r="AN230" s="1330"/>
      <c r="AO230" s="1330"/>
      <c r="AP230" s="1330"/>
      <c r="AQ230" s="1330"/>
      <c r="AR230" s="1330"/>
      <c r="AS230" s="1330"/>
      <c r="AT230" s="1330"/>
      <c r="AU230" s="1330"/>
      <c r="AV230" s="1330"/>
      <c r="AW230" s="1330"/>
      <c r="AX230" s="1330"/>
      <c r="AY230" s="1330"/>
      <c r="AZ230" s="1330"/>
      <c r="BA230" s="1330"/>
      <c r="BB230" s="1330"/>
      <c r="BC230" s="1327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</row>
    <row r="231" spans="2:158">
      <c r="B231" s="2"/>
      <c r="C231" s="2"/>
      <c r="D231" s="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340"/>
      <c r="S231" s="1330"/>
      <c r="T231" s="1330"/>
      <c r="U231" s="1330"/>
      <c r="V231" s="1330"/>
      <c r="W231" s="1330"/>
      <c r="X231" s="1330"/>
      <c r="Y231" s="1330"/>
      <c r="Z231" s="1330"/>
      <c r="AA231" s="1330"/>
      <c r="AB231" s="1330"/>
      <c r="AC231" s="1330"/>
      <c r="AD231" s="1330"/>
      <c r="AE231" s="1330"/>
      <c r="AF231" s="1330"/>
      <c r="AG231" s="1330"/>
      <c r="AH231" s="1330"/>
      <c r="AI231" s="1330"/>
      <c r="AJ231" s="1330"/>
      <c r="AK231" s="1330"/>
      <c r="AL231" s="1330"/>
      <c r="AM231" s="1330"/>
      <c r="AN231" s="1330"/>
      <c r="AO231" s="1330"/>
      <c r="AP231" s="1330"/>
      <c r="AQ231" s="1330"/>
      <c r="AR231" s="1330"/>
      <c r="AS231" s="1330"/>
      <c r="AT231" s="1330"/>
      <c r="AU231" s="1330"/>
      <c r="AV231" s="1330"/>
      <c r="AW231" s="1330"/>
      <c r="AX231" s="1330"/>
      <c r="AY231" s="1330"/>
      <c r="AZ231" s="1330"/>
      <c r="BA231" s="1330"/>
      <c r="BB231" s="1330"/>
      <c r="BC231" s="1327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</row>
    <row r="232" spans="2:158">
      <c r="B232" s="2"/>
      <c r="C232" s="2"/>
      <c r="D232" s="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340"/>
      <c r="S232" s="1330"/>
      <c r="T232" s="1330"/>
      <c r="U232" s="1330"/>
      <c r="V232" s="1330"/>
      <c r="W232" s="1330"/>
      <c r="X232" s="1330"/>
      <c r="Y232" s="1330"/>
      <c r="Z232" s="1330"/>
      <c r="AA232" s="1330"/>
      <c r="AB232" s="1330"/>
      <c r="AC232" s="1330"/>
      <c r="AD232" s="1330"/>
      <c r="AE232" s="1330"/>
      <c r="AF232" s="1330"/>
      <c r="AG232" s="1330"/>
      <c r="AH232" s="1330"/>
      <c r="AI232" s="1330"/>
      <c r="AJ232" s="1330"/>
      <c r="AK232" s="1330"/>
      <c r="AL232" s="1330"/>
      <c r="AM232" s="1330"/>
      <c r="AN232" s="1330"/>
      <c r="AO232" s="1330"/>
      <c r="AP232" s="1330"/>
      <c r="AQ232" s="1330"/>
      <c r="AR232" s="1330"/>
      <c r="AS232" s="1330"/>
      <c r="AT232" s="1330"/>
      <c r="AU232" s="1330"/>
      <c r="AV232" s="1330"/>
      <c r="AW232" s="1330"/>
      <c r="AX232" s="1330"/>
      <c r="AY232" s="1330"/>
      <c r="AZ232" s="1330"/>
      <c r="BA232" s="1330"/>
      <c r="BB232" s="1330"/>
      <c r="BC232" s="1327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</row>
    <row r="233" spans="2:158">
      <c r="B233" s="2"/>
      <c r="C233" s="2"/>
      <c r="D233" s="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340"/>
      <c r="S233" s="1330"/>
      <c r="T233" s="1330"/>
      <c r="U233" s="1502" t="s">
        <v>47</v>
      </c>
      <c r="V233" s="1330"/>
      <c r="W233" s="1330"/>
      <c r="X233" s="1330"/>
      <c r="Y233" s="1330"/>
      <c r="Z233" s="1330"/>
      <c r="AA233" s="1330"/>
      <c r="AB233" s="1330"/>
      <c r="AC233" s="1330"/>
      <c r="AD233" s="1330"/>
      <c r="AE233" s="1330"/>
      <c r="AF233" s="1330"/>
      <c r="AG233" s="1330"/>
      <c r="AH233" s="1330"/>
      <c r="AI233" s="1330"/>
      <c r="AJ233" s="1330"/>
      <c r="AK233" s="1330"/>
      <c r="AL233" s="1330"/>
      <c r="AM233" s="1330"/>
      <c r="AN233" s="1330"/>
      <c r="AO233" s="1330"/>
      <c r="AP233" s="1330"/>
      <c r="AQ233" s="1330"/>
      <c r="AR233" s="1330"/>
      <c r="AS233" s="1330"/>
      <c r="AT233" s="1330"/>
      <c r="AU233" s="1330"/>
      <c r="AV233" s="1330"/>
      <c r="AW233" s="1330"/>
      <c r="AX233" s="1330"/>
      <c r="AY233" s="1330"/>
      <c r="AZ233" s="1330"/>
      <c r="BA233" s="1330"/>
      <c r="BB233" s="1330"/>
      <c r="BC233" s="1327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</row>
    <row r="234" spans="2:158">
      <c r="B234" s="2"/>
      <c r="C234" s="2"/>
      <c r="D234" s="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340"/>
      <c r="S234" s="1330"/>
      <c r="T234" s="1330"/>
      <c r="U234" s="1330"/>
      <c r="V234" s="1330"/>
      <c r="W234" s="1330"/>
      <c r="X234" s="1330"/>
      <c r="Y234" s="1330"/>
      <c r="Z234" s="1330"/>
      <c r="AA234" s="1330"/>
      <c r="AB234" s="1330"/>
      <c r="AC234" s="1330"/>
      <c r="AD234" s="1330"/>
      <c r="AE234" s="1330"/>
      <c r="AF234" s="1330"/>
      <c r="AG234" s="1330"/>
      <c r="AH234" s="1330"/>
      <c r="AI234" s="1330"/>
      <c r="AJ234" s="1330"/>
      <c r="AK234" s="1330"/>
      <c r="AL234" s="1330"/>
      <c r="AM234" s="1330"/>
      <c r="AN234" s="1330"/>
      <c r="AO234" s="1330"/>
      <c r="AP234" s="1330"/>
      <c r="AQ234" s="1330"/>
      <c r="AR234" s="1330"/>
      <c r="AS234" s="1330"/>
      <c r="AT234" s="1330"/>
      <c r="AU234" s="1330"/>
      <c r="AV234" s="1330"/>
      <c r="AW234" s="1330"/>
      <c r="AX234" s="1330"/>
      <c r="AY234" s="1330"/>
      <c r="AZ234" s="1330"/>
      <c r="BA234" s="1330"/>
      <c r="BB234" s="1330"/>
      <c r="BC234" s="1327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</row>
    <row r="235" spans="2:158">
      <c r="B235" s="2"/>
      <c r="C235" s="2"/>
      <c r="D235" s="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340"/>
      <c r="S235" s="1330"/>
      <c r="T235" s="1330"/>
      <c r="U235" s="1503" t="s">
        <v>107</v>
      </c>
      <c r="V235" s="1503" t="s">
        <v>108</v>
      </c>
      <c r="W235" s="1503" t="s">
        <v>109</v>
      </c>
      <c r="X235" s="1503" t="s">
        <v>110</v>
      </c>
      <c r="Y235" s="1503" t="s">
        <v>111</v>
      </c>
      <c r="Z235" s="1503" t="s">
        <v>112</v>
      </c>
      <c r="AA235" s="1503" t="s">
        <v>113</v>
      </c>
      <c r="AB235" s="1503" t="s">
        <v>114</v>
      </c>
      <c r="AC235" s="1503" t="s">
        <v>115</v>
      </c>
      <c r="AD235" s="1503" t="s">
        <v>116</v>
      </c>
      <c r="AE235" s="1503" t="s">
        <v>117</v>
      </c>
      <c r="AF235" s="1503" t="s">
        <v>118</v>
      </c>
      <c r="AG235" s="1497"/>
      <c r="AH235" s="1330"/>
      <c r="AI235" s="1330"/>
      <c r="AJ235" s="1330"/>
      <c r="AK235" s="1330"/>
      <c r="AL235" s="1330"/>
      <c r="AM235" s="1330"/>
      <c r="AN235" s="1330"/>
      <c r="AO235" s="1330"/>
      <c r="AP235" s="1330"/>
      <c r="AQ235" s="1330"/>
      <c r="AR235" s="1330"/>
      <c r="AS235" s="1330"/>
      <c r="AT235" s="1330"/>
      <c r="AU235" s="1330"/>
      <c r="AV235" s="1330"/>
      <c r="AW235" s="1330"/>
      <c r="AX235" s="1330"/>
      <c r="AY235" s="1330"/>
      <c r="AZ235" s="1330"/>
      <c r="BA235" s="1330"/>
      <c r="BB235" s="1330"/>
      <c r="BC235" s="1327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</row>
    <row r="236" spans="2:158">
      <c r="B236" s="2"/>
      <c r="C236" s="2"/>
      <c r="D236" s="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340"/>
      <c r="S236" s="1330"/>
      <c r="T236" s="1330" t="s">
        <v>304</v>
      </c>
      <c r="U236" s="1504">
        <f>E56</f>
        <v>158.91253609999987</v>
      </c>
      <c r="V236" s="1504">
        <f t="shared" ref="V236:AF236" si="21">F56</f>
        <v>159.31117279999995</v>
      </c>
      <c r="W236" s="1504">
        <f t="shared" si="21"/>
        <v>115.50756560000005</v>
      </c>
      <c r="X236" s="1504">
        <f t="shared" si="21"/>
        <v>57.780194400000006</v>
      </c>
      <c r="Y236" s="1504">
        <f t="shared" si="21"/>
        <v>74.548776000000018</v>
      </c>
      <c r="Z236" s="1504">
        <f t="shared" si="21"/>
        <v>124.25152249999996</v>
      </c>
      <c r="AA236" s="1504">
        <f t="shared" si="21"/>
        <v>150.92536230000002</v>
      </c>
      <c r="AB236" s="1504">
        <f t="shared" si="21"/>
        <v>145.20331499999989</v>
      </c>
      <c r="AC236" s="1504">
        <f t="shared" si="21"/>
        <v>143.02154250000004</v>
      </c>
      <c r="AD236" s="1504">
        <f t="shared" si="21"/>
        <v>149.90124560000001</v>
      </c>
      <c r="AE236" s="1504">
        <f t="shared" si="21"/>
        <v>159.67067230000001</v>
      </c>
      <c r="AF236" s="1504">
        <f t="shared" si="21"/>
        <v>157.54224599999998</v>
      </c>
      <c r="AG236" s="1496">
        <f t="shared" ref="AG236:AG237" si="22">SUM(U236:AF236)</f>
        <v>1596.5761510999996</v>
      </c>
      <c r="AH236" s="1330"/>
      <c r="AI236" s="1497"/>
      <c r="AJ236" s="1330"/>
      <c r="AK236" s="1330"/>
      <c r="AL236" s="1330"/>
      <c r="AM236" s="1330"/>
      <c r="AN236" s="1330"/>
      <c r="AO236" s="1330"/>
      <c r="AP236" s="1330"/>
      <c r="AQ236" s="1330"/>
      <c r="AR236" s="1330"/>
      <c r="AS236" s="1330"/>
      <c r="AT236" s="1330"/>
      <c r="AU236" s="1330"/>
      <c r="AV236" s="1330"/>
      <c r="AW236" s="1330"/>
      <c r="AX236" s="1330"/>
      <c r="AY236" s="1330"/>
      <c r="AZ236" s="1330"/>
      <c r="BA236" s="1330"/>
      <c r="BB236" s="1330"/>
      <c r="BC236" s="1327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</row>
    <row r="237" spans="2:158">
      <c r="B237" s="2"/>
      <c r="C237" s="2"/>
      <c r="D237" s="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340"/>
      <c r="S237" s="1330"/>
      <c r="T237" s="1330" t="s">
        <v>247</v>
      </c>
      <c r="U237" s="1504">
        <f>E64</f>
        <v>88.27111830000004</v>
      </c>
      <c r="V237" s="1504">
        <f t="shared" ref="V237:AF237" si="23">F64</f>
        <v>90.198451100000057</v>
      </c>
      <c r="W237" s="1504">
        <f t="shared" si="23"/>
        <v>83.610003000000049</v>
      </c>
      <c r="X237" s="1504">
        <f t="shared" si="23"/>
        <v>63.645893099999952</v>
      </c>
      <c r="Y237" s="1504">
        <f t="shared" si="23"/>
        <v>67.103167999999997</v>
      </c>
      <c r="Z237" s="1504">
        <f t="shared" si="23"/>
        <v>77.512182299999964</v>
      </c>
      <c r="AA237" s="1504">
        <f t="shared" si="23"/>
        <v>64.140432999999987</v>
      </c>
      <c r="AB237" s="1504">
        <f t="shared" si="23"/>
        <v>65.544358799999998</v>
      </c>
      <c r="AC237" s="1504">
        <f t="shared" si="23"/>
        <v>65.121777899999969</v>
      </c>
      <c r="AD237" s="1504">
        <f t="shared" si="23"/>
        <v>74.986788900000036</v>
      </c>
      <c r="AE237" s="1504">
        <f t="shared" si="23"/>
        <v>76.745905899999983</v>
      </c>
      <c r="AF237" s="1504">
        <f t="shared" si="23"/>
        <v>82.758006099999974</v>
      </c>
      <c r="AG237" s="1496">
        <f t="shared" si="22"/>
        <v>899.63808640000013</v>
      </c>
      <c r="AH237" s="1330"/>
      <c r="AI237" s="1497"/>
      <c r="AJ237" s="1330"/>
      <c r="AK237" s="1330"/>
      <c r="AL237" s="1330"/>
      <c r="AM237" s="1330"/>
      <c r="AN237" s="1330"/>
      <c r="AO237" s="1330"/>
      <c r="AP237" s="1330"/>
      <c r="AQ237" s="1330"/>
      <c r="AR237" s="1330"/>
      <c r="AS237" s="1330"/>
      <c r="AT237" s="1330"/>
      <c r="AU237" s="1330"/>
      <c r="AV237" s="1330"/>
      <c r="AW237" s="1330"/>
      <c r="AX237" s="1330"/>
      <c r="AY237" s="1330"/>
      <c r="AZ237" s="1330"/>
      <c r="BA237" s="1330"/>
      <c r="BB237" s="1330"/>
      <c r="BC237" s="1327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</row>
    <row r="238" spans="2:158">
      <c r="B238" s="2"/>
      <c r="C238" s="2"/>
      <c r="D238" s="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340"/>
      <c r="S238" s="1330"/>
      <c r="T238" s="1330" t="s">
        <v>352</v>
      </c>
      <c r="U238" s="1504">
        <f>E16</f>
        <v>63.698449799999992</v>
      </c>
      <c r="V238" s="1504">
        <f t="shared" ref="V238:AF238" si="24">F16</f>
        <v>62.842086800000025</v>
      </c>
      <c r="W238" s="1504">
        <f t="shared" si="24"/>
        <v>53.33787250000001</v>
      </c>
      <c r="X238" s="1504">
        <f t="shared" si="24"/>
        <v>37.071272500000006</v>
      </c>
      <c r="Y238" s="1504">
        <f t="shared" si="24"/>
        <v>44.962333400000006</v>
      </c>
      <c r="Z238" s="1504">
        <f t="shared" si="24"/>
        <v>53.186134099999968</v>
      </c>
      <c r="AA238" s="1504">
        <f t="shared" si="24"/>
        <v>63.459094000000015</v>
      </c>
      <c r="AB238" s="1504">
        <f t="shared" si="24"/>
        <v>64.501350500000072</v>
      </c>
      <c r="AC238" s="1504">
        <f t="shared" si="24"/>
        <v>69.277371799999997</v>
      </c>
      <c r="AD238" s="1504">
        <f t="shared" si="24"/>
        <v>77.20735430000002</v>
      </c>
      <c r="AE238" s="1504">
        <f t="shared" si="24"/>
        <v>75.864699499999986</v>
      </c>
      <c r="AF238" s="1504">
        <f t="shared" si="24"/>
        <v>77.349246300000004</v>
      </c>
      <c r="AG238" s="1496">
        <f>SUM(U238:AF238)</f>
        <v>742.75726550000002</v>
      </c>
      <c r="AH238" s="1330"/>
      <c r="AI238" s="1497"/>
      <c r="AJ238" s="1330"/>
      <c r="AK238" s="1330"/>
      <c r="AL238" s="1330"/>
      <c r="AM238" s="1330"/>
      <c r="AN238" s="1330"/>
      <c r="AO238" s="1330"/>
      <c r="AP238" s="1330"/>
      <c r="AQ238" s="1330"/>
      <c r="AR238" s="1330"/>
      <c r="AS238" s="1330"/>
      <c r="AT238" s="1330"/>
      <c r="AU238" s="1330"/>
      <c r="AV238" s="1330"/>
      <c r="AW238" s="1330"/>
      <c r="AX238" s="1330"/>
      <c r="AY238" s="1330"/>
      <c r="AZ238" s="1330"/>
      <c r="BA238" s="1330"/>
      <c r="BB238" s="1330"/>
      <c r="BC238" s="1327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</row>
    <row r="239" spans="2:158">
      <c r="B239" s="2"/>
      <c r="C239" s="2"/>
      <c r="D239" s="5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340"/>
      <c r="S239" s="1330"/>
      <c r="T239" s="1330" t="s">
        <v>135</v>
      </c>
      <c r="U239" s="1504">
        <f>E84</f>
        <v>65.702536000000023</v>
      </c>
      <c r="V239" s="1504">
        <f t="shared" ref="V239:AF239" si="25">F84</f>
        <v>65.864688000000001</v>
      </c>
      <c r="W239" s="1504">
        <f t="shared" si="25"/>
        <v>55.221435999999983</v>
      </c>
      <c r="X239" s="1504">
        <f t="shared" si="25"/>
        <v>30.168965999999987</v>
      </c>
      <c r="Y239" s="1504">
        <f t="shared" si="25"/>
        <v>32.414217999999984</v>
      </c>
      <c r="Z239" s="1504">
        <f t="shared" si="25"/>
        <v>40.388097999999999</v>
      </c>
      <c r="AA239" s="1504">
        <f t="shared" si="25"/>
        <v>68.888717999999969</v>
      </c>
      <c r="AB239" s="1504">
        <f t="shared" si="25"/>
        <v>70.651832000000027</v>
      </c>
      <c r="AC239" s="1504">
        <f t="shared" si="25"/>
        <v>65.431935999999993</v>
      </c>
      <c r="AD239" s="1504">
        <f t="shared" si="25"/>
        <v>68.963997999999989</v>
      </c>
      <c r="AE239" s="1504">
        <f t="shared" si="25"/>
        <v>70.048147999999983</v>
      </c>
      <c r="AF239" s="1504">
        <f t="shared" si="25"/>
        <v>69.179038999999946</v>
      </c>
      <c r="AG239" s="1496">
        <f>SUM(U239:AF239)</f>
        <v>702.92361299999993</v>
      </c>
      <c r="AH239" s="1330"/>
      <c r="AI239" s="1497"/>
      <c r="AJ239" s="1330"/>
      <c r="AK239" s="1330"/>
      <c r="AL239" s="1330"/>
      <c r="AM239" s="1330"/>
      <c r="AN239" s="1330"/>
      <c r="AO239" s="1330"/>
      <c r="AP239" s="1330"/>
      <c r="AQ239" s="1330"/>
      <c r="AR239" s="1330"/>
      <c r="AS239" s="1330"/>
      <c r="AT239" s="1330"/>
      <c r="AU239" s="1330"/>
      <c r="AV239" s="1330"/>
      <c r="AW239" s="1330"/>
      <c r="AX239" s="1330"/>
      <c r="AY239" s="1330"/>
      <c r="AZ239" s="1330"/>
      <c r="BA239" s="1330"/>
      <c r="BB239" s="1330"/>
      <c r="BC239" s="1327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</row>
    <row r="240" spans="2:158">
      <c r="B240" s="2"/>
      <c r="C240" s="2"/>
      <c r="D240" s="5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340"/>
      <c r="S240" s="1330"/>
      <c r="T240" s="1330" t="s">
        <v>336</v>
      </c>
      <c r="U240" s="1504">
        <f>E80</f>
        <v>37.216635900000014</v>
      </c>
      <c r="V240" s="1504">
        <f t="shared" ref="V240:AF240" si="26">F80</f>
        <v>36.785316099999989</v>
      </c>
      <c r="W240" s="1504">
        <f t="shared" si="26"/>
        <v>29.402318499999986</v>
      </c>
      <c r="X240" s="1504">
        <f t="shared" si="26"/>
        <v>20.78473120000001</v>
      </c>
      <c r="Y240" s="1504">
        <f t="shared" si="26"/>
        <v>21.182386899999994</v>
      </c>
      <c r="Z240" s="1504">
        <f t="shared" si="26"/>
        <v>25.150944299999988</v>
      </c>
      <c r="AA240" s="1504">
        <f t="shared" si="26"/>
        <v>30.332807900000002</v>
      </c>
      <c r="AB240" s="1504">
        <f t="shared" si="26"/>
        <v>30.703853499999997</v>
      </c>
      <c r="AC240" s="1504">
        <f t="shared" si="26"/>
        <v>31.201190799999985</v>
      </c>
      <c r="AD240" s="1504">
        <f t="shared" si="26"/>
        <v>32.651699700000002</v>
      </c>
      <c r="AE240" s="1504">
        <f t="shared" si="26"/>
        <v>33.458888600000002</v>
      </c>
      <c r="AF240" s="1504">
        <f t="shared" si="26"/>
        <v>33.05908449999999</v>
      </c>
      <c r="AG240" s="1496">
        <f>SUM(U240:AF240)</f>
        <v>361.9298579</v>
      </c>
      <c r="AH240" s="1330"/>
      <c r="AI240" s="1497"/>
      <c r="AJ240" s="1330"/>
      <c r="AK240" s="1330"/>
      <c r="AL240" s="1330"/>
      <c r="AM240" s="1330"/>
      <c r="AN240" s="1330"/>
      <c r="AO240" s="1330"/>
      <c r="AP240" s="1330"/>
      <c r="AQ240" s="1330"/>
      <c r="AR240" s="1330"/>
      <c r="AS240" s="1330"/>
      <c r="AT240" s="1330"/>
      <c r="AU240" s="1330"/>
      <c r="AV240" s="1330"/>
      <c r="AW240" s="1330"/>
      <c r="AX240" s="1330"/>
      <c r="AY240" s="1330"/>
      <c r="AZ240" s="1330"/>
      <c r="BA240" s="1330"/>
      <c r="BB240" s="1330"/>
      <c r="BC240" s="1327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</row>
    <row r="241" spans="2:158">
      <c r="B241" s="2"/>
      <c r="C241" s="2"/>
      <c r="D241" s="5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340"/>
      <c r="S241" s="1330"/>
      <c r="T241" s="1330" t="s">
        <v>337</v>
      </c>
      <c r="U241" s="1504">
        <f>E96</f>
        <v>33.611933999999998</v>
      </c>
      <c r="V241" s="1504">
        <f t="shared" ref="V241:AF241" si="27">F96</f>
        <v>33.631478000000001</v>
      </c>
      <c r="W241" s="1504">
        <f t="shared" si="27"/>
        <v>17.981511999999999</v>
      </c>
      <c r="X241" s="1504">
        <f t="shared" si="27"/>
        <v>2.5920019999999999</v>
      </c>
      <c r="Y241" s="1504">
        <f t="shared" si="27"/>
        <v>2.1630909999999997</v>
      </c>
      <c r="Z241" s="1504">
        <f t="shared" si="27"/>
        <v>7.0169889999999997</v>
      </c>
      <c r="AA241" s="1504">
        <f t="shared" si="27"/>
        <v>26.000050000000002</v>
      </c>
      <c r="AB241" s="1504">
        <f t="shared" si="27"/>
        <v>32.520357999999995</v>
      </c>
      <c r="AC241" s="1504">
        <f t="shared" si="27"/>
        <v>32.901902999999997</v>
      </c>
      <c r="AD241" s="1504">
        <f t="shared" si="27"/>
        <v>35.302906</v>
      </c>
      <c r="AE241" s="1504">
        <f t="shared" si="27"/>
        <v>35.179068000000001</v>
      </c>
      <c r="AF241" s="1504">
        <f t="shared" si="27"/>
        <v>33.061149</v>
      </c>
      <c r="AG241" s="1496">
        <f>SUM(U241:AF241)</f>
        <v>291.96244000000002</v>
      </c>
      <c r="AH241" s="1330"/>
      <c r="AI241" s="1497"/>
      <c r="AJ241" s="1330"/>
      <c r="AK241" s="1330"/>
      <c r="AL241" s="1330"/>
      <c r="AM241" s="1330"/>
      <c r="AN241" s="1330"/>
      <c r="AO241" s="1330"/>
      <c r="AP241" s="1330"/>
      <c r="AQ241" s="1330"/>
      <c r="AR241" s="1330"/>
      <c r="AS241" s="1330"/>
      <c r="AT241" s="1330"/>
      <c r="AU241" s="1330"/>
      <c r="AV241" s="1330"/>
      <c r="AW241" s="1330"/>
      <c r="AX241" s="1330"/>
      <c r="AY241" s="1330"/>
      <c r="AZ241" s="1330"/>
      <c r="BA241" s="1330"/>
      <c r="BB241" s="1330"/>
      <c r="BC241" s="1327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</row>
    <row r="242" spans="2:158">
      <c r="B242" s="2"/>
      <c r="C242" s="2"/>
      <c r="D242" s="5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340"/>
      <c r="S242" s="1330"/>
      <c r="T242" s="1330"/>
      <c r="U242" s="1504"/>
      <c r="V242" s="1504"/>
      <c r="W242" s="1504"/>
      <c r="X242" s="1504"/>
      <c r="Y242" s="1504"/>
      <c r="Z242" s="1504"/>
      <c r="AA242" s="1504"/>
      <c r="AB242" s="1504"/>
      <c r="AC242" s="1504"/>
      <c r="AD242" s="1504"/>
      <c r="AE242" s="1504"/>
      <c r="AF242" s="1504"/>
      <c r="AG242" s="1496"/>
      <c r="AH242" s="1330"/>
      <c r="AI242" s="1330"/>
      <c r="AJ242" s="1330"/>
      <c r="AK242" s="1330"/>
      <c r="AL242" s="1330"/>
      <c r="AM242" s="1330"/>
      <c r="AN242" s="1330"/>
      <c r="AO242" s="1330"/>
      <c r="AP242" s="1330"/>
      <c r="AQ242" s="1330"/>
      <c r="AR242" s="1330"/>
      <c r="AS242" s="1330"/>
      <c r="AT242" s="1330"/>
      <c r="AU242" s="1330"/>
      <c r="AV242" s="1330"/>
      <c r="AW242" s="1330"/>
      <c r="AX242" s="1330"/>
      <c r="AY242" s="1330"/>
      <c r="AZ242" s="1330"/>
      <c r="BA242" s="1330"/>
      <c r="BB242" s="1330"/>
      <c r="BC242" s="1327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</row>
    <row r="243" spans="2:158">
      <c r="B243" s="2"/>
      <c r="C243" s="2"/>
      <c r="D243" s="5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340"/>
      <c r="S243" s="1330"/>
      <c r="AH243" s="1330"/>
      <c r="AI243" s="1330"/>
      <c r="AJ243" s="1330"/>
      <c r="AK243" s="1330"/>
      <c r="AL243" s="1330"/>
      <c r="AM243" s="1330"/>
      <c r="AN243" s="1330"/>
      <c r="AO243" s="1330"/>
      <c r="AP243" s="1330"/>
      <c r="AQ243" s="1330"/>
      <c r="AR243" s="1330"/>
      <c r="AS243" s="1330"/>
      <c r="AT243" s="1330"/>
      <c r="AU243" s="1330"/>
      <c r="AV243" s="1330"/>
      <c r="AW243" s="1330"/>
      <c r="AX243" s="1330"/>
      <c r="AY243" s="1330"/>
      <c r="AZ243" s="1330"/>
      <c r="BA243" s="1330"/>
      <c r="BB243" s="1330"/>
      <c r="BC243" s="1327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</row>
    <row r="244" spans="2:158">
      <c r="B244" s="2"/>
      <c r="C244" s="2"/>
      <c r="D244" s="5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340"/>
      <c r="S244" s="1330"/>
      <c r="AH244" s="1330"/>
      <c r="AI244" s="1330"/>
      <c r="AJ244" s="1330"/>
      <c r="AK244" s="1330"/>
      <c r="AL244" s="1330"/>
      <c r="AM244" s="1330"/>
      <c r="AN244" s="1330"/>
      <c r="AO244" s="1330"/>
      <c r="AP244" s="1330"/>
      <c r="AQ244" s="1330"/>
      <c r="AR244" s="1330"/>
      <c r="AS244" s="1330"/>
      <c r="AT244" s="1330"/>
      <c r="AU244" s="1330"/>
      <c r="AV244" s="1330"/>
      <c r="AW244" s="1330"/>
      <c r="AX244" s="1330"/>
      <c r="AY244" s="1330"/>
      <c r="AZ244" s="1330"/>
      <c r="BA244" s="1330"/>
      <c r="BB244" s="1330"/>
      <c r="BC244" s="1327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</row>
    <row r="245" spans="2:158">
      <c r="B245" s="2"/>
      <c r="C245" s="2"/>
      <c r="D245" s="5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340"/>
      <c r="S245" s="1330"/>
      <c r="AH245" s="1330"/>
      <c r="AI245" s="1330"/>
      <c r="AJ245" s="1330"/>
      <c r="AK245" s="1330"/>
      <c r="AL245" s="1330"/>
      <c r="AM245" s="1330"/>
      <c r="AN245" s="1330"/>
      <c r="AO245" s="1330"/>
      <c r="AP245" s="1330"/>
      <c r="AQ245" s="1330"/>
      <c r="AR245" s="1330"/>
      <c r="AS245" s="1330"/>
      <c r="AT245" s="1330"/>
      <c r="AU245" s="1330"/>
      <c r="AV245" s="1330"/>
      <c r="AW245" s="1330"/>
      <c r="AX245" s="1330"/>
      <c r="AY245" s="1330"/>
      <c r="AZ245" s="1330"/>
      <c r="BA245" s="1330"/>
      <c r="BB245" s="1330"/>
      <c r="BC245" s="1327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</row>
    <row r="246" spans="2:158">
      <c r="B246" s="2"/>
      <c r="C246" s="2"/>
      <c r="D246" s="5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340"/>
      <c r="S246" s="1330"/>
      <c r="AH246" s="1330"/>
      <c r="AI246" s="1330"/>
      <c r="AJ246" s="1330"/>
      <c r="AK246" s="1330"/>
      <c r="AL246" s="1330"/>
      <c r="AM246" s="1330"/>
      <c r="AN246" s="1330"/>
      <c r="AO246" s="1330"/>
      <c r="AP246" s="1330"/>
      <c r="AQ246" s="1330"/>
      <c r="AR246" s="1330"/>
      <c r="AS246" s="1330"/>
      <c r="AT246" s="1330"/>
      <c r="AU246" s="1330"/>
      <c r="AV246" s="1330"/>
      <c r="AW246" s="1330"/>
      <c r="AX246" s="1330"/>
      <c r="AY246" s="1330"/>
      <c r="AZ246" s="1330"/>
      <c r="BA246" s="1330"/>
      <c r="BB246" s="1330"/>
      <c r="BC246" s="1327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</row>
    <row r="247" spans="2:158">
      <c r="B247" s="2"/>
      <c r="C247" s="2"/>
      <c r="D247" s="5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340"/>
      <c r="S247" s="1330"/>
      <c r="T247" s="1330"/>
      <c r="U247" s="1330"/>
      <c r="V247" s="1330"/>
      <c r="W247" s="1330"/>
      <c r="X247" s="1330"/>
      <c r="Y247" s="1330"/>
      <c r="Z247" s="1330"/>
      <c r="AA247" s="1330"/>
      <c r="AB247" s="1330"/>
      <c r="AC247" s="1330"/>
      <c r="AD247" s="1330"/>
      <c r="AE247" s="1330"/>
      <c r="AF247" s="1330"/>
      <c r="AG247" s="1330"/>
      <c r="AH247" s="1330"/>
      <c r="AI247" s="1330"/>
      <c r="AJ247" s="1330"/>
      <c r="AK247" s="1330"/>
      <c r="AL247" s="1330"/>
      <c r="AM247" s="1330"/>
      <c r="AN247" s="1330"/>
      <c r="AO247" s="1330"/>
      <c r="AP247" s="1330"/>
      <c r="AQ247" s="1330"/>
      <c r="AR247" s="1330"/>
      <c r="AS247" s="1330"/>
      <c r="AT247" s="1330"/>
      <c r="AU247" s="1330"/>
      <c r="AV247" s="1330"/>
      <c r="AW247" s="1330"/>
      <c r="AX247" s="1330"/>
      <c r="AY247" s="1330"/>
      <c r="AZ247" s="1330"/>
      <c r="BA247" s="1330"/>
      <c r="BB247" s="1330"/>
      <c r="BC247" s="1327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</row>
    <row r="248" spans="2:158">
      <c r="B248" s="2"/>
      <c r="C248" s="2"/>
      <c r="D248" s="5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340"/>
      <c r="S248" s="1330"/>
      <c r="T248" s="1330"/>
      <c r="U248" s="1330"/>
      <c r="V248" s="1330"/>
      <c r="W248" s="1330"/>
      <c r="X248" s="1330"/>
      <c r="Y248" s="1330"/>
      <c r="Z248" s="1330"/>
      <c r="AA248" s="1330"/>
      <c r="AB248" s="1330"/>
      <c r="AC248" s="1330"/>
      <c r="AD248" s="1330"/>
      <c r="AE248" s="1330"/>
      <c r="AF248" s="1330"/>
      <c r="AG248" s="1330"/>
      <c r="AH248" s="1330"/>
      <c r="AI248" s="1330"/>
      <c r="AJ248" s="1330"/>
      <c r="AK248" s="1330"/>
      <c r="AL248" s="1330"/>
      <c r="AM248" s="1330"/>
      <c r="AN248" s="1330"/>
      <c r="AO248" s="1330"/>
      <c r="AP248" s="1330"/>
      <c r="AQ248" s="1330"/>
      <c r="AR248" s="1330"/>
      <c r="AS248" s="1330"/>
      <c r="AT248" s="1330"/>
      <c r="AU248" s="1330"/>
      <c r="AV248" s="1330"/>
      <c r="AW248" s="1330"/>
      <c r="AX248" s="1330"/>
      <c r="AY248" s="1330"/>
      <c r="AZ248" s="1330"/>
      <c r="BA248" s="1330"/>
      <c r="BB248" s="1330"/>
      <c r="BC248" s="1327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</row>
    <row r="249" spans="2:158">
      <c r="B249" s="2"/>
      <c r="C249" s="2"/>
      <c r="D249" s="5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340"/>
      <c r="S249" s="1330"/>
      <c r="T249" s="1330"/>
      <c r="U249" s="1330"/>
      <c r="V249" s="1330"/>
      <c r="W249" s="1330"/>
      <c r="X249" s="1330"/>
      <c r="Y249" s="1330"/>
      <c r="Z249" s="1330"/>
      <c r="AA249" s="1330"/>
      <c r="AB249" s="1330"/>
      <c r="AC249" s="1330"/>
      <c r="AD249" s="1330"/>
      <c r="AE249" s="1330"/>
      <c r="AF249" s="1330"/>
      <c r="AG249" s="1330"/>
      <c r="AH249" s="1330"/>
      <c r="AI249" s="1330"/>
      <c r="AJ249" s="1330"/>
      <c r="AK249" s="1330"/>
      <c r="AL249" s="1330"/>
      <c r="AM249" s="1330"/>
      <c r="AN249" s="1330"/>
      <c r="AO249" s="1330"/>
      <c r="AP249" s="1330"/>
      <c r="AQ249" s="1330"/>
      <c r="AR249" s="1330"/>
      <c r="AS249" s="1330"/>
      <c r="AT249" s="1330"/>
      <c r="AU249" s="1330"/>
      <c r="AV249" s="1330"/>
      <c r="AW249" s="1330"/>
      <c r="AX249" s="1330"/>
      <c r="AY249" s="1330"/>
      <c r="AZ249" s="1330"/>
      <c r="BA249" s="1330"/>
      <c r="BB249" s="1330"/>
      <c r="BC249" s="1327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</row>
    <row r="250" spans="2:158">
      <c r="B250" s="2"/>
      <c r="C250" s="2"/>
      <c r="D250" s="5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340"/>
      <c r="S250" s="1330"/>
      <c r="T250" s="1330"/>
      <c r="U250" s="1330"/>
      <c r="V250" s="1330"/>
      <c r="W250" s="1330"/>
      <c r="X250" s="1330"/>
      <c r="Y250" s="1330"/>
      <c r="Z250" s="1330"/>
      <c r="AA250" s="1330"/>
      <c r="AB250" s="1330"/>
      <c r="AC250" s="1330"/>
      <c r="AD250" s="1330"/>
      <c r="AE250" s="1330"/>
      <c r="AF250" s="1330"/>
      <c r="AG250" s="1330"/>
      <c r="AH250" s="1330"/>
      <c r="AI250" s="1330"/>
      <c r="AJ250" s="1330"/>
      <c r="AK250" s="1330"/>
      <c r="AL250" s="1330"/>
      <c r="AM250" s="1330"/>
      <c r="AN250" s="1330"/>
      <c r="AO250" s="1330"/>
      <c r="AP250" s="1330"/>
      <c r="AQ250" s="1330"/>
      <c r="AR250" s="1330"/>
      <c r="AS250" s="1330"/>
      <c r="AT250" s="1330"/>
      <c r="AU250" s="1330"/>
      <c r="AV250" s="1330"/>
      <c r="AW250" s="1330"/>
      <c r="AX250" s="1330"/>
      <c r="AY250" s="1330"/>
      <c r="AZ250" s="1330"/>
      <c r="BA250" s="1330"/>
      <c r="BB250" s="1330"/>
      <c r="BC250" s="1327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</row>
    <row r="251" spans="2:158">
      <c r="B251" s="2"/>
      <c r="C251" s="2"/>
      <c r="D251" s="5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340"/>
      <c r="S251" s="1330"/>
      <c r="T251" s="1330"/>
      <c r="U251" s="1330"/>
      <c r="V251" s="1330"/>
      <c r="W251" s="1330"/>
      <c r="X251" s="1330"/>
      <c r="Y251" s="1330"/>
      <c r="Z251" s="1330"/>
      <c r="AA251" s="1330"/>
      <c r="AB251" s="1330"/>
      <c r="AC251" s="1330"/>
      <c r="AD251" s="1330"/>
      <c r="AE251" s="1330"/>
      <c r="AF251" s="1330"/>
      <c r="AG251" s="1330"/>
      <c r="AH251" s="1330"/>
      <c r="AI251" s="1330"/>
      <c r="AJ251" s="1330"/>
      <c r="AK251" s="1330"/>
      <c r="AL251" s="1330"/>
      <c r="AM251" s="1330"/>
      <c r="AN251" s="1330"/>
      <c r="AO251" s="1330"/>
      <c r="AP251" s="1330"/>
      <c r="AQ251" s="1330"/>
      <c r="AR251" s="1330"/>
      <c r="AS251" s="1330"/>
      <c r="AT251" s="1330"/>
      <c r="AU251" s="1330"/>
      <c r="AV251" s="1330"/>
      <c r="AW251" s="1330"/>
      <c r="AX251" s="1330"/>
      <c r="AY251" s="1330"/>
      <c r="AZ251" s="1330"/>
      <c r="BA251" s="1330"/>
      <c r="BB251" s="1330"/>
      <c r="BC251" s="1327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</row>
    <row r="252" spans="2:158">
      <c r="B252" s="2"/>
      <c r="C252" s="2"/>
      <c r="D252" s="5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340"/>
      <c r="S252" s="1330"/>
      <c r="T252" s="1330"/>
      <c r="U252" s="1330"/>
      <c r="V252" s="1330"/>
      <c r="W252" s="1330"/>
      <c r="X252" s="1330"/>
      <c r="Y252" s="1330"/>
      <c r="Z252" s="1330"/>
      <c r="AA252" s="1330"/>
      <c r="AB252" s="1330"/>
      <c r="AC252" s="1330"/>
      <c r="AD252" s="1330"/>
      <c r="AE252" s="1330"/>
      <c r="AF252" s="1330"/>
      <c r="AG252" s="1330"/>
      <c r="AH252" s="1330"/>
      <c r="AI252" s="1330"/>
      <c r="AJ252" s="1330"/>
      <c r="AK252" s="1330"/>
      <c r="AL252" s="1330"/>
      <c r="AM252" s="1330"/>
      <c r="AN252" s="1330"/>
      <c r="AO252" s="1330"/>
      <c r="AP252" s="1330"/>
      <c r="AQ252" s="1330"/>
      <c r="AR252" s="1330"/>
      <c r="AS252" s="1330"/>
      <c r="AT252" s="1330"/>
      <c r="AU252" s="1330"/>
      <c r="AV252" s="1330"/>
      <c r="AW252" s="1330"/>
      <c r="AX252" s="1330"/>
      <c r="AY252" s="1330"/>
      <c r="AZ252" s="1330"/>
      <c r="BA252" s="1330"/>
      <c r="BB252" s="1330"/>
      <c r="BC252" s="1327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</row>
    <row r="253" spans="2:158">
      <c r="B253" s="2"/>
      <c r="C253" s="2"/>
      <c r="D253" s="5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340"/>
      <c r="S253" s="1330"/>
      <c r="T253" s="1330"/>
      <c r="U253" s="1330"/>
      <c r="V253" s="1330"/>
      <c r="W253" s="1330"/>
      <c r="X253" s="1330"/>
      <c r="Y253" s="1330"/>
      <c r="Z253" s="1330"/>
      <c r="AA253" s="1330"/>
      <c r="AB253" s="1330"/>
      <c r="AC253" s="1330"/>
      <c r="AD253" s="1330"/>
      <c r="AE253" s="1330"/>
      <c r="AF253" s="1330"/>
      <c r="AG253" s="1330"/>
      <c r="AH253" s="1330"/>
      <c r="AI253" s="1330"/>
      <c r="AJ253" s="1330"/>
      <c r="AK253" s="1330"/>
      <c r="AL253" s="1330"/>
      <c r="AM253" s="1330"/>
      <c r="AN253" s="1330"/>
      <c r="AO253" s="1330"/>
      <c r="AP253" s="1330"/>
      <c r="AQ253" s="1330"/>
      <c r="AR253" s="1330"/>
      <c r="AS253" s="1330"/>
      <c r="AT253" s="1330"/>
      <c r="AU253" s="1330"/>
      <c r="AV253" s="1330"/>
      <c r="AW253" s="1330"/>
      <c r="AX253" s="1330"/>
      <c r="AY253" s="1330"/>
      <c r="AZ253" s="1330"/>
      <c r="BA253" s="1330"/>
      <c r="BB253" s="1330"/>
      <c r="BC253" s="1327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</row>
    <row r="254" spans="2:158">
      <c r="B254" s="2"/>
      <c r="C254" s="2"/>
      <c r="D254" s="5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340"/>
      <c r="S254" s="1330"/>
      <c r="T254" s="1330"/>
      <c r="U254" s="1330"/>
      <c r="V254" s="1330"/>
      <c r="W254" s="1330"/>
      <c r="X254" s="1330"/>
      <c r="Y254" s="1330"/>
      <c r="Z254" s="1330"/>
      <c r="AA254" s="1330"/>
      <c r="AB254" s="1330"/>
      <c r="AC254" s="1330"/>
      <c r="AD254" s="1330"/>
      <c r="AE254" s="1330"/>
      <c r="AF254" s="1330"/>
      <c r="AG254" s="1330"/>
      <c r="AH254" s="1330"/>
      <c r="AI254" s="1330"/>
      <c r="AJ254" s="1330"/>
      <c r="AK254" s="1330"/>
      <c r="AL254" s="1330"/>
      <c r="AM254" s="1330"/>
      <c r="AN254" s="1330"/>
      <c r="AO254" s="1330"/>
      <c r="AP254" s="1330"/>
      <c r="AQ254" s="1330"/>
      <c r="AR254" s="1330"/>
      <c r="AS254" s="1330"/>
      <c r="AT254" s="1330"/>
      <c r="AU254" s="1330"/>
      <c r="AV254" s="1330"/>
      <c r="AW254" s="1330"/>
      <c r="AX254" s="1330"/>
      <c r="AY254" s="1330"/>
      <c r="AZ254" s="1330"/>
      <c r="BA254" s="1330"/>
      <c r="BB254" s="1330"/>
      <c r="BC254" s="1327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</row>
    <row r="255" spans="2:158">
      <c r="B255" s="2"/>
      <c r="C255" s="2"/>
      <c r="D255" s="5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340"/>
      <c r="S255" s="1330"/>
      <c r="T255" s="1330"/>
      <c r="U255" s="1330"/>
      <c r="V255" s="1330"/>
      <c r="W255" s="1330"/>
      <c r="X255" s="1330"/>
      <c r="Y255" s="1330"/>
      <c r="Z255" s="1330"/>
      <c r="AA255" s="1330"/>
      <c r="AB255" s="1330"/>
      <c r="AC255" s="1330"/>
      <c r="AD255" s="1330"/>
      <c r="AE255" s="1330"/>
      <c r="AF255" s="1330"/>
      <c r="AG255" s="1330"/>
      <c r="AH255" s="1330"/>
      <c r="AI255" s="1330"/>
      <c r="AJ255" s="1330"/>
      <c r="AK255" s="1330"/>
      <c r="AL255" s="1330"/>
      <c r="AM255" s="1330"/>
      <c r="AN255" s="1330"/>
      <c r="AO255" s="1330"/>
      <c r="AP255" s="1330"/>
      <c r="AQ255" s="1330"/>
      <c r="AR255" s="1330"/>
      <c r="AS255" s="1330"/>
      <c r="AT255" s="1330"/>
      <c r="AU255" s="1330"/>
      <c r="AV255" s="1330"/>
      <c r="AW255" s="1330"/>
      <c r="AX255" s="1330"/>
      <c r="AY255" s="1330"/>
      <c r="AZ255" s="1330"/>
      <c r="BA255" s="1330"/>
      <c r="BB255" s="1330"/>
      <c r="BC255" s="1327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</row>
    <row r="256" spans="2:158">
      <c r="B256" s="2"/>
      <c r="C256" s="2"/>
      <c r="D256" s="5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340"/>
      <c r="S256" s="1330"/>
      <c r="T256" s="1330"/>
      <c r="U256" s="1330"/>
      <c r="V256" s="1330"/>
      <c r="W256" s="1330"/>
      <c r="X256" s="1330"/>
      <c r="Y256" s="1330"/>
      <c r="Z256" s="1330"/>
      <c r="AA256" s="1330"/>
      <c r="AB256" s="1330"/>
      <c r="AC256" s="1330"/>
      <c r="AD256" s="1330"/>
      <c r="AE256" s="1330"/>
      <c r="AF256" s="1330"/>
      <c r="AG256" s="1330"/>
      <c r="AH256" s="1330"/>
      <c r="AI256" s="1330"/>
      <c r="AJ256" s="1330"/>
      <c r="AK256" s="1330"/>
      <c r="AL256" s="1330"/>
      <c r="AM256" s="1330"/>
      <c r="AN256" s="1330"/>
      <c r="AO256" s="1330"/>
      <c r="AP256" s="1330"/>
      <c r="AQ256" s="1330"/>
      <c r="AR256" s="1330"/>
      <c r="AS256" s="1330"/>
      <c r="AT256" s="1330"/>
      <c r="AU256" s="1330"/>
      <c r="AV256" s="1330"/>
      <c r="AW256" s="1330"/>
      <c r="AX256" s="1330"/>
      <c r="AY256" s="1330"/>
      <c r="AZ256" s="1330"/>
      <c r="BA256" s="1330"/>
      <c r="BB256" s="1330"/>
      <c r="BC256" s="1327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</row>
    <row r="257" spans="2:158">
      <c r="B257" s="2"/>
      <c r="C257" s="2"/>
      <c r="D257" s="5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340"/>
      <c r="S257" s="1330"/>
      <c r="T257" s="1330"/>
      <c r="U257" s="1330"/>
      <c r="V257" s="1330"/>
      <c r="W257" s="1330"/>
      <c r="X257" s="1330"/>
      <c r="Y257" s="1330"/>
      <c r="Z257" s="1330"/>
      <c r="AA257" s="1330"/>
      <c r="AB257" s="1330"/>
      <c r="AC257" s="1330"/>
      <c r="AD257" s="1330"/>
      <c r="AE257" s="1330"/>
      <c r="AF257" s="1330"/>
      <c r="AG257" s="1330"/>
      <c r="AH257" s="1330"/>
      <c r="AI257" s="1330"/>
      <c r="AJ257" s="1330"/>
      <c r="AK257" s="1330"/>
      <c r="AL257" s="1330"/>
      <c r="AM257" s="1330"/>
      <c r="AN257" s="1330"/>
      <c r="AO257" s="1330"/>
      <c r="AP257" s="1330"/>
      <c r="AQ257" s="1330"/>
      <c r="AR257" s="1330"/>
      <c r="AS257" s="1330"/>
      <c r="AT257" s="1330"/>
      <c r="AU257" s="1330"/>
      <c r="AV257" s="1330"/>
      <c r="AW257" s="1330"/>
      <c r="AX257" s="1330"/>
      <c r="AY257" s="1330"/>
      <c r="AZ257" s="1330"/>
      <c r="BA257" s="1330"/>
      <c r="BB257" s="1330"/>
      <c r="BC257" s="1327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</row>
    <row r="258" spans="2:158">
      <c r="B258" s="2"/>
      <c r="C258" s="2"/>
      <c r="D258" s="5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340"/>
      <c r="S258" s="1330"/>
      <c r="T258" s="1330"/>
      <c r="U258" s="1330"/>
      <c r="V258" s="1330"/>
      <c r="W258" s="1330"/>
      <c r="X258" s="1330"/>
      <c r="Y258" s="1330"/>
      <c r="Z258" s="1330"/>
      <c r="AA258" s="1330"/>
      <c r="AB258" s="1330"/>
      <c r="AC258" s="1330"/>
      <c r="AD258" s="1330"/>
      <c r="AE258" s="1330"/>
      <c r="AF258" s="1330"/>
      <c r="AG258" s="1330"/>
      <c r="AH258" s="1330"/>
      <c r="AI258" s="1330"/>
      <c r="AJ258" s="1330"/>
      <c r="AK258" s="1330"/>
      <c r="AL258" s="1330"/>
      <c r="AM258" s="1330"/>
      <c r="AN258" s="1330"/>
      <c r="AO258" s="1330"/>
      <c r="AP258" s="1330"/>
      <c r="AQ258" s="1330"/>
      <c r="AR258" s="1330"/>
      <c r="AS258" s="1330"/>
      <c r="AT258" s="1330"/>
      <c r="AU258" s="1330"/>
      <c r="AV258" s="1330"/>
      <c r="AW258" s="1330"/>
      <c r="AX258" s="1330"/>
      <c r="AY258" s="1330"/>
      <c r="AZ258" s="1330"/>
      <c r="BA258" s="1330"/>
      <c r="BB258" s="1330"/>
      <c r="BC258" s="1327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</row>
    <row r="259" spans="2:158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340"/>
      <c r="S259" s="1330"/>
      <c r="T259" s="1330"/>
      <c r="U259" s="1330"/>
      <c r="V259" s="1330"/>
      <c r="W259" s="1330"/>
      <c r="X259" s="1330"/>
      <c r="Y259" s="1330"/>
      <c r="Z259" s="1330"/>
      <c r="AA259" s="1330"/>
      <c r="AB259" s="1330"/>
      <c r="AC259" s="1330"/>
      <c r="AD259" s="1330"/>
      <c r="AE259" s="1330"/>
      <c r="AF259" s="1330"/>
      <c r="AG259" s="1330"/>
      <c r="AH259" s="1330"/>
      <c r="AI259" s="1330"/>
      <c r="AJ259" s="1330"/>
      <c r="AK259" s="1330"/>
      <c r="AL259" s="1330"/>
      <c r="AM259" s="1330"/>
      <c r="AN259" s="1330"/>
      <c r="AO259" s="1330"/>
      <c r="AP259" s="1330"/>
      <c r="AQ259" s="1330"/>
      <c r="AR259" s="1330"/>
      <c r="AS259" s="1330"/>
      <c r="AT259" s="1330"/>
      <c r="AU259" s="1330"/>
      <c r="AV259" s="1330"/>
      <c r="AW259" s="1330"/>
      <c r="AX259" s="1330"/>
      <c r="AY259" s="1330"/>
      <c r="AZ259" s="1330"/>
      <c r="BA259" s="1330"/>
      <c r="BB259" s="1330"/>
      <c r="BC259" s="1327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</row>
    <row r="260" spans="2:158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340"/>
      <c r="S260" s="1330"/>
      <c r="T260" s="1330"/>
      <c r="U260" s="1330"/>
      <c r="V260" s="1330"/>
      <c r="W260" s="1330"/>
      <c r="X260" s="1330"/>
      <c r="Y260" s="1330"/>
      <c r="Z260" s="1330"/>
      <c r="AA260" s="1330"/>
      <c r="AB260" s="1330"/>
      <c r="AC260" s="1330"/>
      <c r="AD260" s="1330"/>
      <c r="AE260" s="1330"/>
      <c r="AF260" s="1330"/>
      <c r="AG260" s="1330"/>
      <c r="AH260" s="1330"/>
      <c r="AI260" s="1330"/>
      <c r="AJ260" s="1330"/>
      <c r="AK260" s="1330"/>
      <c r="AL260" s="1330"/>
      <c r="AM260" s="1330"/>
      <c r="AN260" s="1330"/>
      <c r="AO260" s="1330"/>
      <c r="AP260" s="1330"/>
      <c r="AQ260" s="1330"/>
      <c r="AR260" s="1330"/>
      <c r="AS260" s="1330"/>
      <c r="AT260" s="1330"/>
      <c r="AU260" s="1330"/>
      <c r="AV260" s="1330"/>
      <c r="AW260" s="1330"/>
      <c r="AX260" s="1330"/>
      <c r="AY260" s="1330"/>
      <c r="AZ260" s="1330"/>
      <c r="BA260" s="1330"/>
      <c r="BB260" s="1330"/>
      <c r="BC260" s="1327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</row>
    <row r="261" spans="2:158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340"/>
      <c r="S261" s="1330"/>
      <c r="T261" s="1330"/>
      <c r="U261" s="1330"/>
      <c r="V261" s="1330"/>
      <c r="W261" s="1330"/>
      <c r="X261" s="1330"/>
      <c r="Y261" s="1330"/>
      <c r="Z261" s="1330"/>
      <c r="AA261" s="1330"/>
      <c r="AB261" s="1330"/>
      <c r="AC261" s="1330"/>
      <c r="AD261" s="1330"/>
      <c r="AE261" s="1330"/>
      <c r="AF261" s="1330"/>
      <c r="AG261" s="1330"/>
      <c r="AH261" s="1330"/>
      <c r="AI261" s="1330"/>
      <c r="AJ261" s="1330"/>
      <c r="AK261" s="1330"/>
      <c r="AL261" s="1330"/>
      <c r="AM261" s="1330"/>
      <c r="AN261" s="1330"/>
      <c r="AO261" s="1330"/>
      <c r="AP261" s="1330"/>
      <c r="AQ261" s="1330"/>
      <c r="AR261" s="1330"/>
      <c r="AS261" s="1330"/>
      <c r="AT261" s="1330"/>
      <c r="AU261" s="1330"/>
      <c r="AV261" s="1330"/>
      <c r="AW261" s="1330"/>
      <c r="AX261" s="1330"/>
      <c r="AY261" s="1330"/>
      <c r="AZ261" s="1330"/>
      <c r="BA261" s="1330"/>
      <c r="BB261" s="1330"/>
      <c r="BC261" s="1327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</row>
    <row r="262" spans="2:158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340"/>
      <c r="S262" s="1330"/>
      <c r="T262" s="1330"/>
      <c r="U262" s="1330"/>
      <c r="V262" s="1330"/>
      <c r="W262" s="1330"/>
      <c r="X262" s="1330"/>
      <c r="Y262" s="1330"/>
      <c r="Z262" s="1330"/>
      <c r="AA262" s="1330"/>
      <c r="AB262" s="1330"/>
      <c r="AC262" s="1330"/>
      <c r="AD262" s="1330"/>
      <c r="AE262" s="1330"/>
      <c r="AF262" s="1330"/>
      <c r="AG262" s="1330"/>
      <c r="AH262" s="1330"/>
      <c r="AI262" s="1330"/>
      <c r="AJ262" s="1330"/>
      <c r="AK262" s="1330"/>
      <c r="AL262" s="1330"/>
      <c r="AM262" s="1330"/>
      <c r="AN262" s="1330"/>
      <c r="AO262" s="1330"/>
      <c r="AP262" s="1330"/>
      <c r="AQ262" s="1330"/>
      <c r="AR262" s="1330"/>
      <c r="AS262" s="1330"/>
      <c r="AT262" s="1330"/>
      <c r="AU262" s="1330"/>
      <c r="AV262" s="1330"/>
      <c r="AW262" s="1330"/>
      <c r="AX262" s="1330"/>
      <c r="AY262" s="1330"/>
      <c r="AZ262" s="1330"/>
      <c r="BA262" s="1330"/>
      <c r="BB262" s="1330"/>
      <c r="BC262" s="1327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</row>
    <row r="263" spans="2:158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340"/>
      <c r="S263" s="1330"/>
      <c r="T263" s="1330"/>
      <c r="U263" s="1330"/>
      <c r="V263" s="1330"/>
      <c r="W263" s="1330"/>
      <c r="X263" s="1330"/>
      <c r="Y263" s="1330"/>
      <c r="Z263" s="1330"/>
      <c r="AA263" s="1330"/>
      <c r="AB263" s="1330"/>
      <c r="AC263" s="1330"/>
      <c r="AD263" s="1330"/>
      <c r="AE263" s="1330"/>
      <c r="AF263" s="1330"/>
      <c r="AG263" s="1330"/>
      <c r="AH263" s="1330"/>
      <c r="AI263" s="1330"/>
      <c r="AJ263" s="1330"/>
      <c r="AK263" s="1330"/>
      <c r="AL263" s="1330"/>
      <c r="AM263" s="1330"/>
      <c r="AN263" s="1330"/>
      <c r="AO263" s="1330"/>
      <c r="AP263" s="1330"/>
      <c r="AQ263" s="1330"/>
      <c r="AR263" s="1330"/>
      <c r="AS263" s="1330"/>
      <c r="AT263" s="1330"/>
      <c r="AU263" s="1330"/>
      <c r="AV263" s="1330"/>
      <c r="AW263" s="1330"/>
      <c r="AX263" s="1330"/>
      <c r="AY263" s="1330"/>
      <c r="AZ263" s="1330"/>
      <c r="BA263" s="1330"/>
      <c r="BB263" s="1330"/>
      <c r="BC263" s="1327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</row>
    <row r="264" spans="2:158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340"/>
      <c r="S264" s="1330"/>
      <c r="T264" s="1330"/>
      <c r="U264" s="1330"/>
      <c r="V264" s="1330"/>
      <c r="W264" s="1330"/>
      <c r="X264" s="1330"/>
      <c r="Y264" s="1330"/>
      <c r="Z264" s="1330"/>
      <c r="AA264" s="1330"/>
      <c r="AB264" s="1330"/>
      <c r="AC264" s="1330"/>
      <c r="AD264" s="1330"/>
      <c r="AE264" s="1330"/>
      <c r="AF264" s="1330"/>
      <c r="AG264" s="1330"/>
      <c r="AH264" s="1330"/>
      <c r="AI264" s="1330"/>
      <c r="AJ264" s="1330"/>
      <c r="AK264" s="1330"/>
      <c r="AL264" s="1330"/>
      <c r="AM264" s="1330"/>
      <c r="AN264" s="1330"/>
      <c r="AO264" s="1330"/>
      <c r="AP264" s="1330"/>
      <c r="AQ264" s="1330"/>
      <c r="AR264" s="1330"/>
      <c r="AS264" s="1330"/>
      <c r="AT264" s="1330"/>
      <c r="AU264" s="1330"/>
      <c r="AV264" s="1330"/>
      <c r="AW264" s="1330"/>
      <c r="AX264" s="1330"/>
      <c r="AY264" s="1330"/>
      <c r="AZ264" s="1330"/>
      <c r="BA264" s="1330"/>
      <c r="BB264" s="1330"/>
      <c r="BC264" s="1327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</row>
    <row r="265" spans="2:158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340"/>
      <c r="S265" s="1330"/>
      <c r="T265" s="1330"/>
      <c r="U265" s="1330"/>
      <c r="V265" s="1330"/>
      <c r="W265" s="1330"/>
      <c r="X265" s="1330"/>
      <c r="Y265" s="1330"/>
      <c r="Z265" s="1330"/>
      <c r="AA265" s="1330"/>
      <c r="AB265" s="1330"/>
      <c r="AC265" s="1330"/>
      <c r="AD265" s="1330"/>
      <c r="AE265" s="1330"/>
      <c r="AF265" s="1330"/>
      <c r="AG265" s="1330"/>
      <c r="AH265" s="1330"/>
      <c r="AI265" s="1330"/>
      <c r="AJ265" s="1330"/>
      <c r="AK265" s="1330"/>
      <c r="AL265" s="1330"/>
      <c r="AM265" s="1330"/>
      <c r="AN265" s="1330"/>
      <c r="AO265" s="1330"/>
      <c r="AP265" s="1330"/>
      <c r="AQ265" s="1330"/>
      <c r="AR265" s="1330"/>
      <c r="AS265" s="1330"/>
      <c r="AT265" s="1330"/>
      <c r="AU265" s="1330"/>
      <c r="AV265" s="1330"/>
      <c r="AW265" s="1330"/>
      <c r="AX265" s="1330"/>
      <c r="AY265" s="1330"/>
      <c r="AZ265" s="1330"/>
      <c r="BA265" s="1330"/>
      <c r="BB265" s="1330"/>
      <c r="BC265" s="1327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</row>
    <row r="266" spans="2:158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340"/>
      <c r="S266" s="1330"/>
      <c r="T266" s="1330"/>
      <c r="U266" s="1330"/>
      <c r="V266" s="1330"/>
      <c r="W266" s="1330"/>
      <c r="X266" s="1330"/>
      <c r="Y266" s="1330"/>
      <c r="Z266" s="1330"/>
      <c r="AA266" s="1330"/>
      <c r="AB266" s="1330"/>
      <c r="AC266" s="1330"/>
      <c r="AD266" s="1330"/>
      <c r="AE266" s="1330"/>
      <c r="AF266" s="1330"/>
      <c r="AG266" s="1330"/>
      <c r="AH266" s="1330"/>
      <c r="AI266" s="1330"/>
      <c r="AJ266" s="1330"/>
      <c r="AK266" s="1330"/>
      <c r="AL266" s="1330"/>
      <c r="AM266" s="1330"/>
      <c r="AN266" s="1330"/>
      <c r="AO266" s="1330"/>
      <c r="AP266" s="1330"/>
      <c r="AQ266" s="1330"/>
      <c r="AR266" s="1330"/>
      <c r="AS266" s="1330"/>
      <c r="AT266" s="1330"/>
      <c r="AU266" s="1330"/>
      <c r="AV266" s="1330"/>
      <c r="AW266" s="1330"/>
      <c r="AX266" s="1330"/>
      <c r="AY266" s="1330"/>
      <c r="AZ266" s="1330"/>
      <c r="BA266" s="1330"/>
      <c r="BB266" s="1330"/>
      <c r="BC266" s="1327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</row>
    <row r="267" spans="2:158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340"/>
      <c r="S267" s="1330"/>
      <c r="T267" s="1330"/>
      <c r="U267" s="1330"/>
      <c r="V267" s="1330"/>
      <c r="W267" s="1330"/>
      <c r="X267" s="1330"/>
      <c r="Y267" s="1330"/>
      <c r="Z267" s="1330"/>
      <c r="AA267" s="1330"/>
      <c r="AB267" s="1330"/>
      <c r="AC267" s="1330"/>
      <c r="AD267" s="1330"/>
      <c r="AE267" s="1330"/>
      <c r="AF267" s="1330"/>
      <c r="AG267" s="1330"/>
      <c r="AH267" s="1330"/>
      <c r="AI267" s="1330"/>
      <c r="AJ267" s="1330"/>
      <c r="AK267" s="1330"/>
      <c r="AL267" s="1330"/>
      <c r="AM267" s="1330"/>
      <c r="AN267" s="1330"/>
      <c r="AO267" s="1330"/>
      <c r="AP267" s="1330"/>
      <c r="AQ267" s="1330"/>
      <c r="AR267" s="1330"/>
      <c r="AS267" s="1330"/>
      <c r="AT267" s="1330"/>
      <c r="AU267" s="1330"/>
      <c r="AV267" s="1330"/>
      <c r="AW267" s="1330"/>
      <c r="AX267" s="1330"/>
      <c r="AY267" s="1330"/>
      <c r="AZ267" s="1330"/>
      <c r="BA267" s="1330"/>
      <c r="BB267" s="1330"/>
      <c r="BC267" s="1327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</row>
    <row r="268" spans="2:158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340"/>
      <c r="S268" s="1330"/>
      <c r="T268" s="1330"/>
      <c r="U268" s="1330"/>
      <c r="V268" s="1330"/>
      <c r="W268" s="1330"/>
      <c r="X268" s="1330"/>
      <c r="Y268" s="1330"/>
      <c r="Z268" s="1330"/>
      <c r="AA268" s="1330"/>
      <c r="AB268" s="1330"/>
      <c r="AC268" s="1330"/>
      <c r="AD268" s="1330"/>
      <c r="AE268" s="1330"/>
      <c r="AF268" s="1330"/>
      <c r="AG268" s="1330"/>
      <c r="AH268" s="1330"/>
      <c r="AI268" s="1330"/>
      <c r="AJ268" s="1330"/>
      <c r="AK268" s="1330"/>
      <c r="AL268" s="1330"/>
      <c r="AM268" s="1330"/>
      <c r="AN268" s="1330"/>
      <c r="AO268" s="1330"/>
      <c r="AP268" s="1330"/>
      <c r="AQ268" s="1330"/>
      <c r="AR268" s="1330"/>
      <c r="AS268" s="1330"/>
      <c r="AT268" s="1330"/>
      <c r="AU268" s="1330"/>
      <c r="AV268" s="1330"/>
      <c r="AW268" s="1330"/>
      <c r="AX268" s="1330"/>
      <c r="AY268" s="1330"/>
      <c r="AZ268" s="1330"/>
      <c r="BA268" s="1330"/>
      <c r="BB268" s="1330"/>
      <c r="BC268" s="1327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</row>
    <row r="269" spans="2:158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340"/>
      <c r="S269" s="1330"/>
      <c r="T269" s="1330"/>
      <c r="U269" s="1330"/>
      <c r="V269" s="1330"/>
      <c r="W269" s="1330"/>
      <c r="X269" s="1330"/>
      <c r="Y269" s="1330"/>
      <c r="Z269" s="1330"/>
      <c r="AA269" s="1330"/>
      <c r="AB269" s="1330"/>
      <c r="AC269" s="1330"/>
      <c r="AD269" s="1330"/>
      <c r="AE269" s="1330"/>
      <c r="AF269" s="1330"/>
      <c r="AG269" s="1330"/>
      <c r="AH269" s="1330"/>
      <c r="AI269" s="1330"/>
      <c r="AJ269" s="1330"/>
      <c r="AK269" s="1330"/>
      <c r="AL269" s="1330"/>
      <c r="AM269" s="1330"/>
      <c r="AN269" s="1330"/>
      <c r="AO269" s="1330"/>
      <c r="AP269" s="1330"/>
      <c r="AQ269" s="1330"/>
      <c r="AR269" s="1330"/>
      <c r="AS269" s="1330"/>
      <c r="AT269" s="1330"/>
      <c r="AU269" s="1330"/>
      <c r="AV269" s="1330"/>
      <c r="AW269" s="1330"/>
      <c r="AX269" s="1330"/>
      <c r="AY269" s="1330"/>
      <c r="AZ269" s="1330"/>
      <c r="BA269" s="1330"/>
      <c r="BB269" s="1330"/>
      <c r="BC269" s="1327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</row>
    <row r="270" spans="2:158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340"/>
      <c r="S270" s="1330"/>
      <c r="T270" s="1330"/>
      <c r="U270" s="1330"/>
      <c r="V270" s="1330"/>
      <c r="W270" s="1330"/>
      <c r="X270" s="1330"/>
      <c r="Y270" s="1330"/>
      <c r="Z270" s="1330"/>
      <c r="AA270" s="1330"/>
      <c r="AB270" s="1330"/>
      <c r="AC270" s="1330"/>
      <c r="AD270" s="1330"/>
      <c r="AE270" s="1330"/>
      <c r="AF270" s="1330"/>
      <c r="AG270" s="1330"/>
      <c r="AH270" s="1330"/>
      <c r="AI270" s="1330"/>
      <c r="AJ270" s="1330"/>
      <c r="AK270" s="1330"/>
      <c r="AL270" s="1330"/>
      <c r="AM270" s="1330"/>
      <c r="AN270" s="1330"/>
      <c r="AO270" s="1330"/>
      <c r="AP270" s="1330"/>
      <c r="AQ270" s="1330"/>
      <c r="AR270" s="1330"/>
      <c r="AS270" s="1330"/>
      <c r="AT270" s="1330"/>
      <c r="AU270" s="1330"/>
      <c r="AV270" s="1330"/>
      <c r="AW270" s="1330"/>
      <c r="AX270" s="1330"/>
      <c r="AY270" s="1330"/>
      <c r="AZ270" s="1330"/>
      <c r="BA270" s="1330"/>
      <c r="BB270" s="1330"/>
      <c r="BC270" s="1327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</row>
    <row r="271" spans="2:158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340"/>
      <c r="S271" s="1330"/>
      <c r="T271" s="1330"/>
      <c r="U271" s="1330"/>
      <c r="V271" s="1330"/>
      <c r="W271" s="1330"/>
      <c r="X271" s="1330"/>
      <c r="Y271" s="1330"/>
      <c r="Z271" s="1330"/>
      <c r="AA271" s="1330"/>
      <c r="AB271" s="1330"/>
      <c r="AC271" s="1330"/>
      <c r="AD271" s="1330"/>
      <c r="AE271" s="1330"/>
      <c r="AF271" s="1330"/>
      <c r="AG271" s="1330"/>
      <c r="AH271" s="1330"/>
      <c r="AI271" s="1330"/>
      <c r="AJ271" s="1330"/>
      <c r="AK271" s="1330"/>
      <c r="AL271" s="1330"/>
      <c r="AM271" s="1330"/>
      <c r="AN271" s="1330"/>
      <c r="AO271" s="1330"/>
      <c r="AP271" s="1330"/>
      <c r="AQ271" s="1330"/>
      <c r="AR271" s="1330"/>
      <c r="AS271" s="1330"/>
      <c r="AT271" s="1330"/>
      <c r="AU271" s="1330"/>
      <c r="AV271" s="1330"/>
      <c r="AW271" s="1330"/>
      <c r="AX271" s="1330"/>
      <c r="AY271" s="1330"/>
      <c r="AZ271" s="1330"/>
      <c r="BA271" s="1330"/>
      <c r="BB271" s="1330"/>
      <c r="BC271" s="1327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</row>
    <row r="272" spans="2:158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340"/>
      <c r="S272" s="1330"/>
      <c r="T272" s="1330"/>
      <c r="U272" s="1330"/>
      <c r="V272" s="1330"/>
      <c r="W272" s="1330"/>
      <c r="X272" s="1330"/>
      <c r="Y272" s="1330"/>
      <c r="Z272" s="1330"/>
      <c r="AA272" s="1330"/>
      <c r="AB272" s="1330"/>
      <c r="AC272" s="1330"/>
      <c r="AD272" s="1330"/>
      <c r="AE272" s="1330"/>
      <c r="AF272" s="1330"/>
      <c r="AG272" s="1330"/>
      <c r="AH272" s="1330"/>
      <c r="AI272" s="1330"/>
      <c r="AJ272" s="1330"/>
      <c r="AK272" s="1330"/>
      <c r="AL272" s="1330"/>
      <c r="AM272" s="1330"/>
      <c r="AN272" s="1330"/>
      <c r="AO272" s="1330"/>
      <c r="AP272" s="1330"/>
      <c r="AQ272" s="1330"/>
      <c r="AR272" s="1330"/>
      <c r="AS272" s="1330"/>
      <c r="AT272" s="1330"/>
      <c r="AU272" s="1330"/>
      <c r="AV272" s="1330"/>
      <c r="AW272" s="1330"/>
      <c r="AX272" s="1330"/>
      <c r="AY272" s="1330"/>
      <c r="AZ272" s="1330"/>
      <c r="BA272" s="1330"/>
      <c r="BB272" s="1330"/>
      <c r="BC272" s="1327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</row>
    <row r="273" spans="2:158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340"/>
      <c r="S273" s="1330"/>
      <c r="T273" s="1330"/>
      <c r="U273" s="1330"/>
      <c r="V273" s="1330"/>
      <c r="W273" s="1330"/>
      <c r="X273" s="1330"/>
      <c r="Y273" s="1330"/>
      <c r="Z273" s="1330"/>
      <c r="AA273" s="1330"/>
      <c r="AB273" s="1330"/>
      <c r="AC273" s="1330"/>
      <c r="AD273" s="1330"/>
      <c r="AE273" s="1330"/>
      <c r="AF273" s="1330"/>
      <c r="AG273" s="1330"/>
      <c r="AH273" s="1330"/>
      <c r="AI273" s="1330"/>
      <c r="AJ273" s="1330"/>
      <c r="AK273" s="1330"/>
      <c r="AL273" s="1330"/>
      <c r="AM273" s="1330"/>
      <c r="AN273" s="1330"/>
      <c r="AO273" s="1330"/>
      <c r="AP273" s="1330"/>
      <c r="AQ273" s="1330"/>
      <c r="AR273" s="1330"/>
      <c r="AS273" s="1330"/>
      <c r="AT273" s="1330"/>
      <c r="AU273" s="1330"/>
      <c r="AV273" s="1330"/>
      <c r="AW273" s="1330"/>
      <c r="AX273" s="1330"/>
      <c r="AY273" s="1330"/>
      <c r="AZ273" s="1330"/>
      <c r="BA273" s="1330"/>
      <c r="BB273" s="1330"/>
      <c r="BC273" s="1327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</row>
    <row r="274" spans="2:158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340"/>
      <c r="S274" s="1330"/>
      <c r="T274" s="1330"/>
      <c r="U274" s="1330"/>
      <c r="V274" s="1330"/>
      <c r="W274" s="1330"/>
      <c r="X274" s="1330"/>
      <c r="Y274" s="1330"/>
      <c r="Z274" s="1330"/>
      <c r="AA274" s="1330"/>
      <c r="AB274" s="1330"/>
      <c r="AC274" s="1330"/>
      <c r="AD274" s="1330"/>
      <c r="AE274" s="1330"/>
      <c r="AF274" s="1330"/>
      <c r="AG274" s="1330"/>
      <c r="AH274" s="1330"/>
      <c r="AI274" s="1330"/>
      <c r="AJ274" s="1330"/>
      <c r="AK274" s="1330"/>
      <c r="AL274" s="1330"/>
      <c r="AM274" s="1330"/>
      <c r="AN274" s="1330"/>
      <c r="AO274" s="1330"/>
      <c r="AP274" s="1330"/>
      <c r="AQ274" s="1330"/>
      <c r="AR274" s="1330"/>
      <c r="AS274" s="1330"/>
      <c r="AT274" s="1330"/>
      <c r="AU274" s="1330"/>
      <c r="AV274" s="1330"/>
      <c r="AW274" s="1330"/>
      <c r="AX274" s="1330"/>
      <c r="AY274" s="1330"/>
      <c r="AZ274" s="1330"/>
      <c r="BA274" s="1330"/>
      <c r="BB274" s="1330"/>
      <c r="BC274" s="1327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</row>
    <row r="275" spans="2:158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340"/>
      <c r="S275" s="1330"/>
      <c r="T275" s="1330"/>
      <c r="U275" s="1330"/>
      <c r="V275" s="1330"/>
      <c r="W275" s="1330"/>
      <c r="X275" s="1330"/>
      <c r="Y275" s="1330"/>
      <c r="Z275" s="1330"/>
      <c r="AA275" s="1330"/>
      <c r="AB275" s="1330"/>
      <c r="AC275" s="1330"/>
      <c r="AD275" s="1330"/>
      <c r="AE275" s="1330"/>
      <c r="AF275" s="1330"/>
      <c r="AG275" s="1330"/>
      <c r="AH275" s="1330"/>
      <c r="AI275" s="1330"/>
      <c r="AJ275" s="1330"/>
      <c r="AK275" s="1330"/>
      <c r="AL275" s="1330"/>
      <c r="AM275" s="1330"/>
      <c r="AN275" s="1330"/>
      <c r="AO275" s="1330"/>
      <c r="AP275" s="1330"/>
      <c r="AQ275" s="1330"/>
      <c r="AR275" s="1330"/>
      <c r="AS275" s="1330"/>
      <c r="AT275" s="1330"/>
      <c r="AU275" s="1330"/>
      <c r="AV275" s="1330"/>
      <c r="AW275" s="1330"/>
      <c r="AX275" s="1330"/>
      <c r="AY275" s="1330"/>
      <c r="AZ275" s="1330"/>
      <c r="BA275" s="1330"/>
      <c r="BB275" s="1330"/>
      <c r="BC275" s="1327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</row>
    <row r="276" spans="2:158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340"/>
      <c r="S276" s="1330"/>
      <c r="T276" s="1330"/>
      <c r="U276" s="1330"/>
      <c r="V276" s="1330"/>
      <c r="W276" s="1330"/>
      <c r="X276" s="1330"/>
      <c r="Y276" s="1330"/>
      <c r="Z276" s="1330"/>
      <c r="AA276" s="1330"/>
      <c r="AB276" s="1330"/>
      <c r="AC276" s="1330"/>
      <c r="AD276" s="1330"/>
      <c r="AE276" s="1330"/>
      <c r="AF276" s="1330"/>
      <c r="AG276" s="1330"/>
      <c r="AH276" s="1330"/>
      <c r="AI276" s="1330"/>
      <c r="AJ276" s="1330"/>
      <c r="AK276" s="1330"/>
      <c r="AL276" s="1330"/>
      <c r="AM276" s="1330"/>
      <c r="AN276" s="1330"/>
      <c r="AO276" s="1330"/>
      <c r="AP276" s="1330"/>
      <c r="AQ276" s="1330"/>
      <c r="AR276" s="1330"/>
      <c r="AS276" s="1330"/>
      <c r="AT276" s="1330"/>
      <c r="AU276" s="1330"/>
      <c r="AV276" s="1330"/>
      <c r="AW276" s="1330"/>
      <c r="AX276" s="1330"/>
      <c r="AY276" s="1330"/>
      <c r="AZ276" s="1330"/>
      <c r="BA276" s="1330"/>
      <c r="BB276" s="1330"/>
      <c r="BC276" s="1327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</row>
    <row r="277" spans="2:158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340"/>
      <c r="S277" s="1330"/>
      <c r="T277" s="1330"/>
      <c r="U277" s="1330"/>
      <c r="V277" s="1330"/>
      <c r="W277" s="1330"/>
      <c r="X277" s="1330"/>
      <c r="Y277" s="1330"/>
      <c r="Z277" s="1330"/>
      <c r="AA277" s="1330"/>
      <c r="AB277" s="1330"/>
      <c r="AC277" s="1330"/>
      <c r="AD277" s="1330"/>
      <c r="AE277" s="1330"/>
      <c r="AF277" s="1330"/>
      <c r="AG277" s="1330"/>
      <c r="AH277" s="1330"/>
      <c r="AI277" s="1330"/>
      <c r="AJ277" s="1330"/>
      <c r="AK277" s="1330"/>
      <c r="AL277" s="1330"/>
      <c r="AM277" s="1330"/>
      <c r="AN277" s="1330"/>
      <c r="AO277" s="1330"/>
      <c r="AP277" s="1330"/>
      <c r="AQ277" s="1330"/>
      <c r="AR277" s="1330"/>
      <c r="AS277" s="1330"/>
      <c r="AT277" s="1330"/>
      <c r="AU277" s="1330"/>
      <c r="AV277" s="1330"/>
      <c r="AW277" s="1330"/>
      <c r="AX277" s="1330"/>
      <c r="AY277" s="1330"/>
      <c r="AZ277" s="1330"/>
      <c r="BA277" s="1330"/>
      <c r="BB277" s="1330"/>
      <c r="BC277" s="1327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</row>
    <row r="278" spans="2:158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340"/>
      <c r="S278" s="1330"/>
      <c r="T278" s="1330"/>
      <c r="U278" s="1330"/>
      <c r="V278" s="1330"/>
      <c r="W278" s="1330"/>
      <c r="X278" s="1330"/>
      <c r="Y278" s="1330"/>
      <c r="Z278" s="1330"/>
      <c r="AA278" s="1330"/>
      <c r="AB278" s="1330"/>
      <c r="AC278" s="1330"/>
      <c r="AD278" s="1330"/>
      <c r="AE278" s="1330"/>
      <c r="AF278" s="1330"/>
      <c r="AG278" s="1330"/>
      <c r="AH278" s="1330"/>
      <c r="AI278" s="1330"/>
      <c r="AJ278" s="1330"/>
      <c r="AK278" s="1330"/>
      <c r="AL278" s="1330"/>
      <c r="AM278" s="1330"/>
      <c r="AN278" s="1330"/>
      <c r="AO278" s="1330"/>
      <c r="AP278" s="1330"/>
      <c r="AQ278" s="1330"/>
      <c r="AR278" s="1330"/>
      <c r="AS278" s="1330"/>
      <c r="AT278" s="1330"/>
      <c r="AU278" s="1330"/>
      <c r="AV278" s="1330"/>
      <c r="AW278" s="1330"/>
      <c r="AX278" s="1330"/>
      <c r="AY278" s="1330"/>
      <c r="AZ278" s="1330"/>
      <c r="BA278" s="1330"/>
      <c r="BB278" s="1330"/>
      <c r="BC278" s="1327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</row>
    <row r="279" spans="2:158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340"/>
      <c r="S279" s="1330"/>
      <c r="T279" s="1330"/>
      <c r="U279" s="1330"/>
      <c r="V279" s="1330"/>
      <c r="W279" s="1330"/>
      <c r="X279" s="1330"/>
      <c r="Y279" s="1330"/>
      <c r="Z279" s="1330"/>
      <c r="AA279" s="1330"/>
      <c r="AB279" s="1330"/>
      <c r="AC279" s="1330"/>
      <c r="AD279" s="1330"/>
      <c r="AE279" s="1330"/>
      <c r="AF279" s="1330"/>
      <c r="AG279" s="1330"/>
      <c r="AH279" s="1330"/>
      <c r="AI279" s="1330"/>
      <c r="AJ279" s="1330"/>
      <c r="AK279" s="1330"/>
      <c r="AL279" s="1330"/>
      <c r="AM279" s="1330"/>
      <c r="AN279" s="1330"/>
      <c r="AO279" s="1330"/>
      <c r="AP279" s="1330"/>
      <c r="AQ279" s="1330"/>
      <c r="AR279" s="1330"/>
      <c r="AS279" s="1330"/>
      <c r="AT279" s="1330"/>
      <c r="AU279" s="1330"/>
      <c r="AV279" s="1330"/>
      <c r="AW279" s="1330"/>
      <c r="AX279" s="1330"/>
      <c r="AY279" s="1330"/>
      <c r="AZ279" s="1330"/>
      <c r="BA279" s="1330"/>
      <c r="BB279" s="1330"/>
      <c r="BC279" s="1327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</row>
    <row r="280" spans="2:158" ht="10.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340"/>
      <c r="S280" s="1330"/>
      <c r="T280" s="1330"/>
      <c r="U280" s="1330"/>
      <c r="V280" s="1330"/>
      <c r="W280" s="1330"/>
      <c r="X280" s="1330"/>
      <c r="Y280" s="1330"/>
      <c r="Z280" s="1330"/>
      <c r="AA280" s="1330"/>
      <c r="AB280" s="1330"/>
      <c r="AC280" s="1330"/>
      <c r="AD280" s="1330"/>
      <c r="AE280" s="1330"/>
      <c r="AF280" s="1330"/>
      <c r="AG280" s="1330"/>
      <c r="AH280" s="1330"/>
      <c r="AI280" s="1330"/>
      <c r="AJ280" s="1330"/>
      <c r="AK280" s="1330"/>
      <c r="AL280" s="1330"/>
      <c r="AM280" s="1330"/>
      <c r="AN280" s="1330"/>
      <c r="AO280" s="1330"/>
      <c r="AP280" s="1330"/>
      <c r="AQ280" s="1330"/>
      <c r="AR280" s="1330"/>
      <c r="AS280" s="1330"/>
      <c r="AT280" s="1330"/>
      <c r="AU280" s="1330"/>
      <c r="AV280" s="1330"/>
      <c r="AW280" s="1330"/>
      <c r="AX280" s="1330"/>
      <c r="AY280" s="1330"/>
      <c r="AZ280" s="1330"/>
      <c r="BA280" s="1330"/>
      <c r="BB280" s="1330"/>
      <c r="BC280" s="1327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</row>
    <row r="281" spans="2:158" ht="10.5" customHeight="1"/>
    <row r="282" spans="2:158" ht="10.5" customHeight="1"/>
    <row r="283" spans="2:158" ht="10.5" customHeight="1"/>
    <row r="284" spans="2:158" ht="10.5" customHeight="1"/>
    <row r="285" spans="2:158" ht="10.5" customHeight="1"/>
    <row r="286" spans="2:158" ht="10.5" customHeight="1"/>
    <row r="287" spans="2:158" ht="10.5" customHeight="1"/>
    <row r="288" spans="2:15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308" ht="12" customHeight="1"/>
  </sheetData>
  <mergeCells count="5">
    <mergeCell ref="B110:C112"/>
    <mergeCell ref="B113:C113"/>
    <mergeCell ref="C34:C37"/>
    <mergeCell ref="C42:C45"/>
    <mergeCell ref="C46:C49"/>
  </mergeCells>
  <printOptions horizontalCentered="1"/>
  <pageMargins left="0.78740157480314965" right="0.78740157480314965" top="0.78740157480314965" bottom="0.47244094488188981" header="0" footer="0"/>
  <pageSetup paperSize="9" scale="36" fitToHeight="2" orientation="portrait" r:id="rId1"/>
  <headerFooter alignWithMargins="0"/>
  <ignoredErrors>
    <ignoredError sqref="E113:Q113" unlockedFormula="1"/>
    <ignoredError sqref="Q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T230"/>
  <sheetViews>
    <sheetView view="pageBreakPreview" zoomScale="90" zoomScaleNormal="80" zoomScaleSheetLayoutView="90" workbookViewId="0">
      <selection activeCell="S1" sqref="S1"/>
    </sheetView>
  </sheetViews>
  <sheetFormatPr baseColWidth="10" defaultRowHeight="12.75"/>
  <cols>
    <col min="1" max="1" width="2.42578125" style="2" customWidth="1"/>
    <col min="2" max="2" width="4.7109375" customWidth="1"/>
    <col min="3" max="3" width="40.140625" customWidth="1"/>
    <col min="4" max="4" width="10.28515625" customWidth="1"/>
    <col min="5" max="17" width="12.7109375" customWidth="1"/>
    <col min="18" max="18" width="2" style="1341" customWidth="1"/>
    <col min="19" max="19" width="13.28515625" style="1327" customWidth="1"/>
    <col min="20" max="20" width="32.7109375" style="1327" bestFit="1" customWidth="1"/>
    <col min="21" max="33" width="8.5703125" style="1327" bestFit="1" customWidth="1"/>
    <col min="34" max="37" width="13.28515625" style="1327" customWidth="1"/>
    <col min="38" max="42" width="13.28515625" style="8" customWidth="1"/>
    <col min="43" max="43" width="14.7109375" style="8" customWidth="1"/>
    <col min="44" max="98" width="11.42578125" style="8"/>
  </cols>
  <sheetData>
    <row r="1" spans="1:98" s="2" customFormat="1" ht="16.5">
      <c r="A1" s="412" t="s">
        <v>175</v>
      </c>
      <c r="R1" s="1340"/>
      <c r="S1" s="1344"/>
      <c r="T1" s="1344"/>
      <c r="U1" s="1344"/>
      <c r="V1" s="1344"/>
      <c r="W1" s="1344"/>
      <c r="X1" s="1344"/>
      <c r="Y1" s="1344"/>
      <c r="Z1" s="1344"/>
      <c r="AA1" s="1344"/>
      <c r="AB1" s="1344"/>
      <c r="AC1" s="1344"/>
      <c r="AD1" s="1344"/>
      <c r="AE1" s="1344"/>
      <c r="AF1" s="1344"/>
      <c r="AG1" s="1344"/>
      <c r="AH1" s="1344"/>
      <c r="AI1" s="1344"/>
      <c r="AJ1" s="1341"/>
      <c r="AK1" s="1341"/>
    </row>
    <row r="2" spans="1:98" s="2" customFormat="1" ht="24" customHeight="1" thickBot="1">
      <c r="B2" s="38"/>
      <c r="R2" s="1340"/>
      <c r="S2" s="1344"/>
      <c r="T2" s="1344"/>
      <c r="U2" s="1344"/>
      <c r="V2" s="1344"/>
      <c r="W2" s="1344"/>
      <c r="X2" s="1344"/>
      <c r="Y2" s="1344"/>
      <c r="Z2" s="1344"/>
      <c r="AA2" s="1344"/>
      <c r="AB2" s="1344"/>
      <c r="AC2" s="1344"/>
      <c r="AD2" s="1344"/>
      <c r="AE2" s="1344"/>
      <c r="AF2" s="1344"/>
      <c r="AG2" s="1344"/>
      <c r="AH2" s="1344"/>
      <c r="AI2" s="1344"/>
      <c r="AJ2" s="1341"/>
      <c r="AK2" s="1341"/>
    </row>
    <row r="3" spans="1:98" ht="30.75" thickBot="1">
      <c r="B3" s="1652" t="s">
        <v>139</v>
      </c>
      <c r="C3" s="1758" t="s">
        <v>1</v>
      </c>
      <c r="D3" s="1758" t="s">
        <v>170</v>
      </c>
      <c r="E3" s="1758" t="s">
        <v>88</v>
      </c>
      <c r="F3" s="1758" t="s">
        <v>89</v>
      </c>
      <c r="G3" s="1758" t="s">
        <v>90</v>
      </c>
      <c r="H3" s="1758" t="s">
        <v>91</v>
      </c>
      <c r="I3" s="1758" t="s">
        <v>92</v>
      </c>
      <c r="J3" s="1758" t="s">
        <v>93</v>
      </c>
      <c r="K3" s="1758" t="s">
        <v>95</v>
      </c>
      <c r="L3" s="1758" t="s">
        <v>96</v>
      </c>
      <c r="M3" s="1758" t="s">
        <v>171</v>
      </c>
      <c r="N3" s="1758" t="s">
        <v>98</v>
      </c>
      <c r="O3" s="1758" t="s">
        <v>99</v>
      </c>
      <c r="P3" s="1763" t="s">
        <v>100</v>
      </c>
      <c r="Q3" s="1764" t="s">
        <v>172</v>
      </c>
      <c r="R3" s="1340"/>
      <c r="S3" s="1344"/>
      <c r="T3" s="1344"/>
      <c r="U3" s="1344"/>
      <c r="V3" s="1344"/>
      <c r="W3" s="1344"/>
      <c r="X3" s="1344"/>
      <c r="Y3" s="1344"/>
      <c r="Z3" s="1344"/>
      <c r="AA3" s="1344"/>
      <c r="AB3" s="1344"/>
      <c r="AC3" s="1344"/>
      <c r="AD3" s="1344"/>
      <c r="AE3" s="1344"/>
      <c r="AF3" s="1344"/>
      <c r="AG3" s="1344"/>
      <c r="AH3" s="1344"/>
      <c r="AI3" s="1344"/>
    </row>
    <row r="4" spans="1:98" s="2" customFormat="1" ht="17.100000000000001" customHeight="1">
      <c r="B4" s="1274">
        <v>1</v>
      </c>
      <c r="C4" s="16" t="s">
        <v>236</v>
      </c>
      <c r="D4" s="62" t="s">
        <v>45</v>
      </c>
      <c r="E4" s="1268">
        <v>0.29964540000000001</v>
      </c>
      <c r="F4" s="1268">
        <v>0.3639387</v>
      </c>
      <c r="G4" s="1268">
        <v>0.15007090000000001</v>
      </c>
      <c r="H4" s="1268">
        <v>0.18161540000000001</v>
      </c>
      <c r="I4" s="1268">
        <v>0.20298749999999999</v>
      </c>
      <c r="J4" s="1268">
        <v>0.1131201</v>
      </c>
      <c r="K4" s="1268">
        <v>0.44421450000000001</v>
      </c>
      <c r="L4" s="1268">
        <v>0.39671790000000001</v>
      </c>
      <c r="M4" s="1268">
        <v>0.4728213</v>
      </c>
      <c r="N4" s="1268">
        <v>0.52742429999999996</v>
      </c>
      <c r="O4" s="1268">
        <v>0.55591120000000005</v>
      </c>
      <c r="P4" s="1269">
        <v>0.70554410000000001</v>
      </c>
      <c r="Q4" s="96">
        <f>SUM(E4:P4)</f>
        <v>4.4140113000000003</v>
      </c>
      <c r="R4" s="1520"/>
      <c r="S4" s="1344"/>
      <c r="T4" s="1344"/>
      <c r="U4" s="1344"/>
      <c r="V4" s="1344"/>
      <c r="W4" s="1344"/>
      <c r="X4" s="1344"/>
      <c r="Y4" s="1344"/>
      <c r="Z4" s="1344"/>
      <c r="AA4" s="1344"/>
      <c r="AB4" s="1344"/>
      <c r="AC4" s="1344"/>
      <c r="AD4" s="1344"/>
      <c r="AE4" s="1344"/>
      <c r="AF4" s="1344"/>
      <c r="AG4" s="1344"/>
      <c r="AH4" s="1344"/>
      <c r="AI4" s="1344"/>
      <c r="AJ4" s="1327"/>
      <c r="AK4" s="1327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</row>
    <row r="5" spans="1:98" s="2" customFormat="1" ht="17.100000000000001" customHeight="1">
      <c r="B5" s="1274"/>
      <c r="C5" s="16"/>
      <c r="D5" s="62" t="s">
        <v>46</v>
      </c>
      <c r="E5" s="1268"/>
      <c r="F5" s="1268"/>
      <c r="G5" s="1268"/>
      <c r="H5" s="1268"/>
      <c r="I5" s="1268"/>
      <c r="J5" s="1268"/>
      <c r="K5" s="1268"/>
      <c r="L5" s="1268"/>
      <c r="M5" s="1268"/>
      <c r="N5" s="1268"/>
      <c r="O5" s="1268"/>
      <c r="P5" s="1268"/>
      <c r="Q5" s="96">
        <f t="shared" ref="Q5:Q68" si="0">SUM(E5:P5)</f>
        <v>0</v>
      </c>
      <c r="R5" s="1520"/>
      <c r="S5" s="1344"/>
      <c r="T5" s="1344"/>
      <c r="U5" s="1344"/>
      <c r="V5" s="1344"/>
      <c r="W5" s="1344"/>
      <c r="X5" s="1344"/>
      <c r="Y5" s="1344"/>
      <c r="Z5" s="1344"/>
      <c r="AA5" s="1344"/>
      <c r="AB5" s="1344"/>
      <c r="AC5" s="1344"/>
      <c r="AD5" s="1344"/>
      <c r="AE5" s="1344"/>
      <c r="AF5" s="1344"/>
      <c r="AG5" s="1344"/>
      <c r="AH5" s="1344"/>
      <c r="AI5" s="1344"/>
      <c r="AJ5" s="1521"/>
      <c r="AK5" s="1521"/>
      <c r="AL5" s="97"/>
      <c r="AM5" s="97"/>
      <c r="AN5" s="97"/>
      <c r="AO5" s="97"/>
      <c r="AP5" s="97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</row>
    <row r="6" spans="1:98" s="2" customFormat="1" ht="17.100000000000001" customHeight="1">
      <c r="B6" s="1274"/>
      <c r="C6" s="16"/>
      <c r="D6" s="62" t="s">
        <v>47</v>
      </c>
      <c r="E6" s="1268">
        <v>16.288563400000001</v>
      </c>
      <c r="F6" s="1268">
        <v>15.176849599999999</v>
      </c>
      <c r="G6" s="1268">
        <v>13.4704224</v>
      </c>
      <c r="H6" s="1268">
        <v>11.278087399999999</v>
      </c>
      <c r="I6" s="1268">
        <v>11.096647500000003</v>
      </c>
      <c r="J6" s="1268">
        <v>10.551849300000001</v>
      </c>
      <c r="K6" s="1268">
        <v>10.863854700000003</v>
      </c>
      <c r="L6" s="1268">
        <v>11.6232071</v>
      </c>
      <c r="M6" s="1268">
        <v>12.515735000000003</v>
      </c>
      <c r="N6" s="1268">
        <v>14.559349300000001</v>
      </c>
      <c r="O6" s="1268">
        <v>13.946630200000001</v>
      </c>
      <c r="P6" s="1268">
        <v>15.483311599999999</v>
      </c>
      <c r="Q6" s="96">
        <f t="shared" si="0"/>
        <v>156.85450750000004</v>
      </c>
      <c r="R6" s="1520"/>
      <c r="S6" s="1344"/>
      <c r="T6" s="1344"/>
      <c r="U6" s="1344"/>
      <c r="V6" s="1344"/>
      <c r="W6" s="1344"/>
      <c r="X6" s="1344"/>
      <c r="Y6" s="1344"/>
      <c r="Z6" s="1344"/>
      <c r="AA6" s="1344"/>
      <c r="AB6" s="1344"/>
      <c r="AC6" s="1344"/>
      <c r="AD6" s="1344"/>
      <c r="AE6" s="1344"/>
      <c r="AF6" s="1344"/>
      <c r="AG6" s="1344"/>
      <c r="AH6" s="1344"/>
      <c r="AI6" s="1344"/>
      <c r="AJ6" s="1522"/>
      <c r="AK6" s="1522"/>
      <c r="AL6" s="101"/>
      <c r="AM6" s="101"/>
      <c r="AN6" s="101"/>
      <c r="AO6" s="101"/>
      <c r="AP6" s="101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</row>
    <row r="7" spans="1:98" s="2" customFormat="1" ht="17.100000000000001" customHeight="1">
      <c r="B7" s="1274"/>
      <c r="C7" s="16"/>
      <c r="D7" s="62" t="s">
        <v>48</v>
      </c>
      <c r="E7" s="1268">
        <v>5.5773000000000003E-3</v>
      </c>
      <c r="F7" s="1268">
        <v>1.3543599999999999E-2</v>
      </c>
      <c r="G7" s="1268">
        <v>2.73996E-2</v>
      </c>
      <c r="H7" s="1268">
        <v>8.2313800000000006E-2</v>
      </c>
      <c r="I7" s="1268">
        <v>9.1727199999999995E-2</v>
      </c>
      <c r="J7" s="1268">
        <v>0.109349</v>
      </c>
      <c r="K7" s="1268">
        <v>7.26826E-2</v>
      </c>
      <c r="L7" s="1268">
        <v>4.4526400000000001E-2</v>
      </c>
      <c r="M7" s="1268">
        <v>3.3760100000000001E-2</v>
      </c>
      <c r="N7" s="1268">
        <v>4.64783E-2</v>
      </c>
      <c r="O7" s="1268">
        <v>4.7854899999999999E-2</v>
      </c>
      <c r="P7" s="1270">
        <v>1.7385399999999999E-2</v>
      </c>
      <c r="Q7" s="96">
        <f t="shared" si="0"/>
        <v>0.59259820000000007</v>
      </c>
      <c r="R7" s="1520"/>
      <c r="S7" s="1344"/>
      <c r="T7" s="1344"/>
      <c r="U7" s="1344"/>
      <c r="V7" s="1344"/>
      <c r="W7" s="1344"/>
      <c r="X7" s="1344"/>
      <c r="Y7" s="1344"/>
      <c r="Z7" s="1344"/>
      <c r="AA7" s="1344"/>
      <c r="AB7" s="1344"/>
      <c r="AC7" s="1344"/>
      <c r="AD7" s="1344"/>
      <c r="AE7" s="1344"/>
      <c r="AF7" s="1344"/>
      <c r="AG7" s="1344"/>
      <c r="AH7" s="1344"/>
      <c r="AI7" s="1344"/>
      <c r="AJ7" s="1522"/>
      <c r="AK7" s="1522"/>
      <c r="AL7" s="101"/>
      <c r="AM7" s="101"/>
      <c r="AN7" s="101"/>
      <c r="AO7" s="101"/>
      <c r="AP7" s="101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</row>
    <row r="8" spans="1:98" s="2" customFormat="1" ht="14.25">
      <c r="B8" s="1275"/>
      <c r="C8" s="1273"/>
      <c r="D8" s="66" t="s">
        <v>49</v>
      </c>
      <c r="E8" s="141">
        <v>16.593786099999996</v>
      </c>
      <c r="F8" s="141">
        <v>15.554331900000001</v>
      </c>
      <c r="G8" s="141">
        <v>13.647892900000002</v>
      </c>
      <c r="H8" s="141">
        <v>11.542016599999998</v>
      </c>
      <c r="I8" s="141">
        <v>11.391362200000003</v>
      </c>
      <c r="J8" s="141">
        <v>10.774318399999999</v>
      </c>
      <c r="K8" s="141">
        <v>11.380751799999999</v>
      </c>
      <c r="L8" s="141">
        <v>12.064451400000003</v>
      </c>
      <c r="M8" s="141">
        <v>13.022316399999996</v>
      </c>
      <c r="N8" s="141">
        <v>15.133251899999996</v>
      </c>
      <c r="O8" s="141">
        <v>14.550396299999996</v>
      </c>
      <c r="P8" s="142">
        <v>16.2062411</v>
      </c>
      <c r="Q8" s="1272">
        <f t="shared" si="0"/>
        <v>161.86111699999998</v>
      </c>
      <c r="R8" s="1520"/>
      <c r="S8" s="1344"/>
      <c r="T8" s="1344"/>
      <c r="U8" s="1344"/>
      <c r="V8" s="1344"/>
      <c r="W8" s="1344"/>
      <c r="X8" s="1344"/>
      <c r="Y8" s="1344"/>
      <c r="Z8" s="1344"/>
      <c r="AA8" s="1344"/>
      <c r="AB8" s="1344"/>
      <c r="AC8" s="1344"/>
      <c r="AD8" s="1344"/>
      <c r="AE8" s="1344"/>
      <c r="AF8" s="1344"/>
      <c r="AG8" s="1344"/>
      <c r="AH8" s="1344"/>
      <c r="AI8" s="1344"/>
      <c r="AJ8" s="1327"/>
      <c r="AK8" s="1327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</row>
    <row r="9" spans="1:98" s="2" customFormat="1" ht="17.100000000000001" customHeight="1">
      <c r="B9" s="1274">
        <v>2</v>
      </c>
      <c r="C9" s="16" t="s">
        <v>176</v>
      </c>
      <c r="D9" s="61" t="s">
        <v>45</v>
      </c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4"/>
      <c r="Q9" s="96">
        <f t="shared" si="0"/>
        <v>0</v>
      </c>
      <c r="R9" s="1520"/>
      <c r="S9" s="1344"/>
      <c r="T9" s="1344"/>
      <c r="U9" s="1344"/>
      <c r="V9" s="1344"/>
      <c r="W9" s="1344"/>
      <c r="X9" s="1344"/>
      <c r="Y9" s="1344"/>
      <c r="Z9" s="1344"/>
      <c r="AA9" s="1344"/>
      <c r="AB9" s="1344"/>
      <c r="AC9" s="1344"/>
      <c r="AD9" s="1344"/>
      <c r="AE9" s="1344"/>
      <c r="AF9" s="1344"/>
      <c r="AG9" s="1344"/>
      <c r="AH9" s="1344"/>
      <c r="AI9" s="1344"/>
      <c r="AJ9" s="1522"/>
      <c r="AK9" s="1522"/>
      <c r="AL9" s="101"/>
      <c r="AM9" s="101"/>
      <c r="AN9" s="101"/>
      <c r="AO9" s="101"/>
      <c r="AP9" s="101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</row>
    <row r="10" spans="1:98" s="2" customFormat="1" ht="17.100000000000001" customHeight="1">
      <c r="B10" s="1274"/>
      <c r="C10" s="16"/>
      <c r="D10" s="62" t="s">
        <v>46</v>
      </c>
      <c r="E10" s="1268"/>
      <c r="F10" s="1268"/>
      <c r="G10" s="1268"/>
      <c r="H10" s="1268"/>
      <c r="I10" s="1268"/>
      <c r="J10" s="1268"/>
      <c r="K10" s="1268"/>
      <c r="L10" s="1268"/>
      <c r="M10" s="1268"/>
      <c r="N10" s="1268"/>
      <c r="O10" s="1268"/>
      <c r="P10" s="1271"/>
      <c r="Q10" s="96">
        <f t="shared" si="0"/>
        <v>0</v>
      </c>
      <c r="R10" s="1520"/>
      <c r="S10" s="1344"/>
      <c r="T10" s="1344"/>
      <c r="U10" s="1344"/>
      <c r="V10" s="1344"/>
      <c r="W10" s="1344"/>
      <c r="X10" s="1344"/>
      <c r="Y10" s="1344"/>
      <c r="Z10" s="1344"/>
      <c r="AA10" s="1344"/>
      <c r="AB10" s="1344"/>
      <c r="AC10" s="1344"/>
      <c r="AD10" s="1344"/>
      <c r="AE10" s="1344"/>
      <c r="AF10" s="1344"/>
      <c r="AG10" s="1344"/>
      <c r="AH10" s="1344"/>
      <c r="AI10" s="1344"/>
      <c r="AJ10" s="1327"/>
      <c r="AK10" s="1327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</row>
    <row r="11" spans="1:98" s="2" customFormat="1" ht="17.100000000000001" customHeight="1">
      <c r="B11" s="1274"/>
      <c r="C11" s="16"/>
      <c r="D11" s="62" t="s">
        <v>47</v>
      </c>
      <c r="E11" s="1268">
        <v>10.210298499999999</v>
      </c>
      <c r="F11" s="1268">
        <v>9.3314985000000021</v>
      </c>
      <c r="G11" s="1268">
        <v>8.6983591000000011</v>
      </c>
      <c r="H11" s="1268">
        <v>7.9565337999999981</v>
      </c>
      <c r="I11" s="1268">
        <v>8.7731998999999998</v>
      </c>
      <c r="J11" s="1268">
        <v>8.3631966000000002</v>
      </c>
      <c r="K11" s="1268">
        <v>7.9589384999999995</v>
      </c>
      <c r="L11" s="1268">
        <v>7.8285112999999997</v>
      </c>
      <c r="M11" s="1268">
        <v>9.0877865999999994</v>
      </c>
      <c r="N11" s="1268">
        <v>11.781236900000001</v>
      </c>
      <c r="O11" s="1268">
        <v>12.242781300000003</v>
      </c>
      <c r="P11" s="1268">
        <v>12.008626599999998</v>
      </c>
      <c r="Q11" s="96">
        <f t="shared" si="0"/>
        <v>114.2409676</v>
      </c>
      <c r="R11" s="1520"/>
      <c r="S11" s="1344"/>
      <c r="T11" s="1344"/>
      <c r="U11" s="1344"/>
      <c r="V11" s="1344"/>
      <c r="W11" s="1344"/>
      <c r="X11" s="1344"/>
      <c r="Y11" s="1344"/>
      <c r="Z11" s="1344"/>
      <c r="AA11" s="1344"/>
      <c r="AB11" s="1344"/>
      <c r="AC11" s="1344"/>
      <c r="AD11" s="1344"/>
      <c r="AE11" s="1344"/>
      <c r="AF11" s="1344"/>
      <c r="AG11" s="1344"/>
      <c r="AH11" s="1344"/>
      <c r="AI11" s="1344"/>
      <c r="AJ11" s="1327"/>
      <c r="AK11" s="1327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</row>
    <row r="12" spans="1:98" s="2" customFormat="1" ht="17.100000000000001" customHeight="1">
      <c r="B12" s="1274"/>
      <c r="C12" s="16"/>
      <c r="D12" s="62" t="s">
        <v>48</v>
      </c>
      <c r="E12" s="1268"/>
      <c r="F12" s="1268"/>
      <c r="G12" s="1268"/>
      <c r="H12" s="1268"/>
      <c r="I12" s="1268"/>
      <c r="J12" s="1268"/>
      <c r="K12" s="1268"/>
      <c r="L12" s="1268"/>
      <c r="M12" s="1268"/>
      <c r="N12" s="1268"/>
      <c r="O12" s="1268"/>
      <c r="P12" s="1268"/>
      <c r="Q12" s="96">
        <f t="shared" si="0"/>
        <v>0</v>
      </c>
      <c r="R12" s="1520"/>
      <c r="S12" s="1344"/>
      <c r="T12" s="1344"/>
      <c r="U12" s="1344"/>
      <c r="V12" s="1344"/>
      <c r="W12" s="1344"/>
      <c r="X12" s="1344"/>
      <c r="Y12" s="1344"/>
      <c r="Z12" s="1344"/>
      <c r="AA12" s="1344"/>
      <c r="AB12" s="1344"/>
      <c r="AC12" s="1344"/>
      <c r="AD12" s="1344"/>
      <c r="AE12" s="1344"/>
      <c r="AF12" s="1344"/>
      <c r="AG12" s="1344"/>
      <c r="AH12" s="1344"/>
      <c r="AI12" s="1344"/>
      <c r="AJ12" s="1327"/>
      <c r="AK12" s="1327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</row>
    <row r="13" spans="1:98" s="2" customFormat="1" ht="14.25">
      <c r="B13" s="1275"/>
      <c r="C13" s="1273"/>
      <c r="D13" s="66" t="s">
        <v>49</v>
      </c>
      <c r="E13" s="141">
        <v>10.210298499999999</v>
      </c>
      <c r="F13" s="141">
        <v>9.3314985000000021</v>
      </c>
      <c r="G13" s="141">
        <v>8.6983591000000011</v>
      </c>
      <c r="H13" s="141">
        <v>7.9565337999999981</v>
      </c>
      <c r="I13" s="141">
        <v>8.7731998999999998</v>
      </c>
      <c r="J13" s="141">
        <v>8.3631966000000002</v>
      </c>
      <c r="K13" s="141">
        <v>7.9589384999999995</v>
      </c>
      <c r="L13" s="141">
        <v>7.8285112999999997</v>
      </c>
      <c r="M13" s="141">
        <v>9.0877865999999994</v>
      </c>
      <c r="N13" s="141">
        <v>11.781236900000001</v>
      </c>
      <c r="O13" s="141">
        <v>12.242781300000003</v>
      </c>
      <c r="P13" s="141">
        <v>12.008626599999998</v>
      </c>
      <c r="Q13" s="1272">
        <f t="shared" si="0"/>
        <v>114.2409676</v>
      </c>
      <c r="R13" s="1520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27"/>
      <c r="AK13" s="1327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</row>
    <row r="14" spans="1:98" s="2" customFormat="1" ht="17.100000000000001" customHeight="1">
      <c r="B14" s="1274">
        <v>3</v>
      </c>
      <c r="C14" s="16" t="s">
        <v>4</v>
      </c>
      <c r="D14" s="61" t="s">
        <v>45</v>
      </c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4"/>
      <c r="Q14" s="96">
        <f t="shared" si="0"/>
        <v>0</v>
      </c>
      <c r="R14" s="1520"/>
      <c r="S14" s="1344"/>
      <c r="T14" s="1344"/>
      <c r="U14" s="1344"/>
      <c r="V14" s="1344"/>
      <c r="W14" s="1344"/>
      <c r="X14" s="1344"/>
      <c r="Y14" s="1344"/>
      <c r="Z14" s="1344"/>
      <c r="AA14" s="1344"/>
      <c r="AB14" s="1344"/>
      <c r="AC14" s="1344"/>
      <c r="AD14" s="1344"/>
      <c r="AE14" s="1344"/>
      <c r="AF14" s="1344"/>
      <c r="AG14" s="1344"/>
      <c r="AH14" s="1344"/>
      <c r="AI14" s="1344"/>
      <c r="AJ14" s="1327"/>
      <c r="AK14" s="1327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</row>
    <row r="15" spans="1:98" s="2" customFormat="1" ht="17.100000000000001" customHeight="1">
      <c r="B15" s="1274"/>
      <c r="C15" s="16"/>
      <c r="D15" s="62" t="s">
        <v>46</v>
      </c>
      <c r="E15" s="145">
        <v>3.4168438999999999</v>
      </c>
      <c r="F15" s="145">
        <v>2.9894660000000002</v>
      </c>
      <c r="G15" s="145">
        <v>1.6827072000000001</v>
      </c>
      <c r="H15" s="145">
        <v>6.4355999999999997E-2</v>
      </c>
      <c r="I15" s="145">
        <v>1.0393336</v>
      </c>
      <c r="J15" s="145">
        <v>2.3734883999999998</v>
      </c>
      <c r="K15" s="145">
        <v>3.2005661000000001</v>
      </c>
      <c r="L15" s="145">
        <v>3.4691679999999998</v>
      </c>
      <c r="M15" s="145">
        <v>3.6161968</v>
      </c>
      <c r="N15" s="145">
        <v>3.7860792999999999</v>
      </c>
      <c r="O15" s="145">
        <v>3.7009970999999999</v>
      </c>
      <c r="P15" s="146">
        <v>3.7937778999999998</v>
      </c>
      <c r="Q15" s="96">
        <f t="shared" si="0"/>
        <v>33.1329803</v>
      </c>
      <c r="R15" s="1520"/>
      <c r="S15" s="1344"/>
      <c r="T15" s="1344"/>
      <c r="U15" s="1344"/>
      <c r="V15" s="1344"/>
      <c r="W15" s="1344"/>
      <c r="X15" s="1344"/>
      <c r="Y15" s="1344"/>
      <c r="Z15" s="1344"/>
      <c r="AA15" s="1344"/>
      <c r="AB15" s="1344"/>
      <c r="AC15" s="1344"/>
      <c r="AD15" s="1344"/>
      <c r="AE15" s="1344"/>
      <c r="AF15" s="1344"/>
      <c r="AG15" s="1344"/>
      <c r="AH15" s="1344"/>
      <c r="AI15" s="1344"/>
      <c r="AJ15" s="1327"/>
      <c r="AK15" s="1327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</row>
    <row r="16" spans="1:98" s="2" customFormat="1" ht="17.100000000000001" customHeight="1">
      <c r="B16" s="1274"/>
      <c r="C16" s="16"/>
      <c r="D16" s="62" t="s">
        <v>47</v>
      </c>
      <c r="E16" s="1268">
        <v>4.4489274999999981</v>
      </c>
      <c r="F16" s="1268">
        <v>4.1914357999999989</v>
      </c>
      <c r="G16" s="1268">
        <v>4.0298676999999996</v>
      </c>
      <c r="H16" s="1268">
        <v>3.2147100000000002</v>
      </c>
      <c r="I16" s="1268">
        <v>3.673483899999999</v>
      </c>
      <c r="J16" s="1268">
        <v>4.0597232000000005</v>
      </c>
      <c r="K16" s="1268">
        <v>4.3085158000000003</v>
      </c>
      <c r="L16" s="1268">
        <v>4.3083074000000003</v>
      </c>
      <c r="M16" s="1268">
        <v>4.0412172000000011</v>
      </c>
      <c r="N16" s="1268">
        <v>4.2633262999999992</v>
      </c>
      <c r="O16" s="1268">
        <v>4.0147195999999994</v>
      </c>
      <c r="P16" s="1268">
        <v>3.9881971999999974</v>
      </c>
      <c r="Q16" s="96">
        <f t="shared" si="0"/>
        <v>48.542431599999986</v>
      </c>
      <c r="R16" s="1520"/>
      <c r="S16" s="1344"/>
      <c r="T16" s="1344"/>
      <c r="U16" s="1344"/>
      <c r="V16" s="1344"/>
      <c r="W16" s="1344"/>
      <c r="X16" s="1344"/>
      <c r="Y16" s="1344"/>
      <c r="Z16" s="1344"/>
      <c r="AA16" s="1344"/>
      <c r="AB16" s="1344"/>
      <c r="AC16" s="1344"/>
      <c r="AD16" s="1344"/>
      <c r="AE16" s="1344"/>
      <c r="AF16" s="1344"/>
      <c r="AG16" s="1344"/>
      <c r="AH16" s="1344"/>
      <c r="AI16" s="1344"/>
      <c r="AJ16" s="1327"/>
      <c r="AK16" s="1327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</row>
    <row r="17" spans="2:98" s="2" customFormat="1" ht="17.100000000000001" customHeight="1">
      <c r="B17" s="1274"/>
      <c r="C17" s="16"/>
      <c r="D17" s="62" t="s">
        <v>48</v>
      </c>
      <c r="E17" s="1268"/>
      <c r="F17" s="1268"/>
      <c r="G17" s="1268"/>
      <c r="H17" s="1268"/>
      <c r="I17" s="1268"/>
      <c r="J17" s="1268"/>
      <c r="K17" s="1268"/>
      <c r="L17" s="1268"/>
      <c r="M17" s="1268"/>
      <c r="N17" s="1268"/>
      <c r="O17" s="1268"/>
      <c r="P17" s="1270"/>
      <c r="Q17" s="96">
        <f t="shared" si="0"/>
        <v>0</v>
      </c>
      <c r="R17" s="1520"/>
      <c r="S17" s="1344"/>
      <c r="T17" s="1344"/>
      <c r="U17" s="1344"/>
      <c r="V17" s="1344"/>
      <c r="W17" s="1344"/>
      <c r="X17" s="1344"/>
      <c r="Y17" s="1344"/>
      <c r="Z17" s="1344"/>
      <c r="AA17" s="1344"/>
      <c r="AB17" s="1344"/>
      <c r="AC17" s="1344"/>
      <c r="AD17" s="1344"/>
      <c r="AE17" s="1344"/>
      <c r="AF17" s="1344"/>
      <c r="AG17" s="1344"/>
      <c r="AH17" s="1344"/>
      <c r="AI17" s="1344"/>
      <c r="AJ17" s="1327"/>
      <c r="AK17" s="1327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</row>
    <row r="18" spans="2:98" s="2" customFormat="1" ht="14.25">
      <c r="B18" s="1275"/>
      <c r="C18" s="1273"/>
      <c r="D18" s="66" t="s">
        <v>49</v>
      </c>
      <c r="E18" s="141">
        <v>7.8657714000000007</v>
      </c>
      <c r="F18" s="141">
        <v>7.1809017999999991</v>
      </c>
      <c r="G18" s="141">
        <v>5.712574899999999</v>
      </c>
      <c r="H18" s="141">
        <v>3.2790659999999998</v>
      </c>
      <c r="I18" s="141">
        <v>4.7128174999999999</v>
      </c>
      <c r="J18" s="141">
        <v>6.4332115999999999</v>
      </c>
      <c r="K18" s="141">
        <v>7.5090819000000009</v>
      </c>
      <c r="L18" s="141">
        <v>7.7774753999999993</v>
      </c>
      <c r="M18" s="141">
        <v>7.6574140000000002</v>
      </c>
      <c r="N18" s="141">
        <v>8.0494056</v>
      </c>
      <c r="O18" s="141">
        <v>7.7157167000000015</v>
      </c>
      <c r="P18" s="142">
        <v>7.7819750999999977</v>
      </c>
      <c r="Q18" s="1272">
        <f t="shared" si="0"/>
        <v>81.6754119</v>
      </c>
      <c r="R18" s="1520"/>
      <c r="S18" s="1344"/>
      <c r="T18" s="1344"/>
      <c r="U18" s="1344"/>
      <c r="V18" s="1344"/>
      <c r="W18" s="1344"/>
      <c r="X18" s="1344"/>
      <c r="Y18" s="1344"/>
      <c r="Z18" s="1344"/>
      <c r="AA18" s="1344"/>
      <c r="AB18" s="1344"/>
      <c r="AC18" s="1344"/>
      <c r="AD18" s="1344"/>
      <c r="AE18" s="1344"/>
      <c r="AF18" s="1344"/>
      <c r="AG18" s="1344"/>
      <c r="AH18" s="1344"/>
      <c r="AI18" s="1344"/>
      <c r="AJ18" s="1327"/>
      <c r="AK18" s="1327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</row>
    <row r="19" spans="2:98" s="2" customFormat="1" ht="17.100000000000001" customHeight="1">
      <c r="B19" s="1274">
        <v>4</v>
      </c>
      <c r="C19" s="16" t="s">
        <v>8</v>
      </c>
      <c r="D19" s="61" t="s">
        <v>45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4"/>
      <c r="Q19" s="96">
        <f t="shared" si="0"/>
        <v>0</v>
      </c>
      <c r="R19" s="1520"/>
      <c r="S19" s="1344"/>
      <c r="T19" s="1344"/>
      <c r="U19" s="1344"/>
      <c r="V19" s="1344"/>
      <c r="W19" s="1344"/>
      <c r="X19" s="1344"/>
      <c r="Y19" s="1344"/>
      <c r="Z19" s="1344"/>
      <c r="AA19" s="1344"/>
      <c r="AB19" s="1344"/>
      <c r="AC19" s="1344"/>
      <c r="AD19" s="1344"/>
      <c r="AE19" s="1344"/>
      <c r="AF19" s="1344"/>
      <c r="AG19" s="1344"/>
      <c r="AH19" s="1344"/>
      <c r="AI19" s="1344"/>
      <c r="AJ19" s="1327"/>
      <c r="AK19" s="1327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</row>
    <row r="20" spans="2:98" s="2" customFormat="1" ht="17.100000000000001" customHeight="1">
      <c r="B20" s="1274"/>
      <c r="C20" s="16"/>
      <c r="D20" s="62" t="s">
        <v>46</v>
      </c>
      <c r="E20" s="1268"/>
      <c r="F20" s="1268"/>
      <c r="G20" s="1268"/>
      <c r="H20" s="1268"/>
      <c r="I20" s="1268"/>
      <c r="J20" s="1268"/>
      <c r="K20" s="1268"/>
      <c r="L20" s="1268"/>
      <c r="M20" s="1268"/>
      <c r="N20" s="1268"/>
      <c r="O20" s="1268"/>
      <c r="P20" s="1268"/>
      <c r="Q20" s="96">
        <f t="shared" si="0"/>
        <v>0</v>
      </c>
      <c r="R20" s="1520"/>
      <c r="S20" s="1344"/>
      <c r="T20" s="1344"/>
      <c r="U20" s="1344"/>
      <c r="V20" s="1344"/>
      <c r="W20" s="1344"/>
      <c r="X20" s="1344"/>
      <c r="Y20" s="1344"/>
      <c r="Z20" s="1344"/>
      <c r="AA20" s="1344"/>
      <c r="AB20" s="1344"/>
      <c r="AC20" s="1344"/>
      <c r="AD20" s="1344"/>
      <c r="AE20" s="1344"/>
      <c r="AF20" s="1344"/>
      <c r="AG20" s="1344"/>
      <c r="AH20" s="1344"/>
      <c r="AI20" s="1344"/>
      <c r="AJ20" s="1327"/>
      <c r="AK20" s="1327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</row>
    <row r="21" spans="2:98" s="2" customFormat="1" ht="17.100000000000001" customHeight="1">
      <c r="B21" s="1274"/>
      <c r="C21" s="16"/>
      <c r="D21" s="62" t="s">
        <v>47</v>
      </c>
      <c r="E21" s="1268">
        <v>1.9576125</v>
      </c>
      <c r="F21" s="1268">
        <v>1.8432537</v>
      </c>
      <c r="G21" s="1268">
        <v>1.8591146000000001</v>
      </c>
      <c r="H21" s="1268">
        <v>1.9317242999999999</v>
      </c>
      <c r="I21" s="1268">
        <v>1.8873736000000001</v>
      </c>
      <c r="J21" s="1268">
        <v>2.1334754</v>
      </c>
      <c r="K21" s="1268">
        <v>2.2241810000000002</v>
      </c>
      <c r="L21" s="1268">
        <v>2.1267602000000001</v>
      </c>
      <c r="M21" s="1268">
        <v>2.1262816</v>
      </c>
      <c r="N21" s="1268">
        <v>2.1898749999999998</v>
      </c>
      <c r="O21" s="1268">
        <v>2.1468503000000001</v>
      </c>
      <c r="P21" s="1268">
        <v>2.2260200000000001</v>
      </c>
      <c r="Q21" s="96">
        <f t="shared" si="0"/>
        <v>24.6525222</v>
      </c>
      <c r="R21" s="1520"/>
      <c r="S21" s="1344"/>
      <c r="T21" s="1344"/>
      <c r="U21" s="1344"/>
      <c r="V21" s="1344"/>
      <c r="W21" s="1344"/>
      <c r="X21" s="1344"/>
      <c r="Y21" s="1344"/>
      <c r="Z21" s="1344"/>
      <c r="AA21" s="1344"/>
      <c r="AB21" s="1344"/>
      <c r="AC21" s="1344"/>
      <c r="AD21" s="1344"/>
      <c r="AE21" s="1344"/>
      <c r="AF21" s="1344"/>
      <c r="AG21" s="1344"/>
      <c r="AH21" s="1344"/>
      <c r="AI21" s="1344"/>
      <c r="AJ21" s="1327"/>
      <c r="AK21" s="1327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</row>
    <row r="22" spans="2:98" s="2" customFormat="1" ht="17.100000000000001" customHeight="1">
      <c r="B22" s="1274"/>
      <c r="C22" s="16"/>
      <c r="D22" s="62" t="s">
        <v>48</v>
      </c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70"/>
      <c r="Q22" s="96">
        <f t="shared" si="0"/>
        <v>0</v>
      </c>
      <c r="R22" s="1520"/>
      <c r="S22" s="1344"/>
      <c r="T22" s="1344"/>
      <c r="U22" s="1344"/>
      <c r="V22" s="1344"/>
      <c r="W22" s="1344"/>
      <c r="X22" s="1344"/>
      <c r="Y22" s="1344"/>
      <c r="Z22" s="1344"/>
      <c r="AA22" s="1344"/>
      <c r="AB22" s="1344"/>
      <c r="AC22" s="1344"/>
      <c r="AD22" s="1344"/>
      <c r="AE22" s="1344"/>
      <c r="AF22" s="1344"/>
      <c r="AG22" s="1344"/>
      <c r="AH22" s="1344"/>
      <c r="AI22" s="1344"/>
      <c r="AJ22" s="1327"/>
      <c r="AK22" s="1327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</row>
    <row r="23" spans="2:98" s="2" customFormat="1" ht="14.25">
      <c r="B23" s="1275"/>
      <c r="C23" s="1273"/>
      <c r="D23" s="66" t="s">
        <v>49</v>
      </c>
      <c r="E23" s="141">
        <v>1.9576125</v>
      </c>
      <c r="F23" s="141">
        <v>1.8432537</v>
      </c>
      <c r="G23" s="141">
        <v>1.8591146000000001</v>
      </c>
      <c r="H23" s="141">
        <v>1.9317242999999999</v>
      </c>
      <c r="I23" s="141">
        <v>1.8873736000000001</v>
      </c>
      <c r="J23" s="141">
        <v>2.1334754</v>
      </c>
      <c r="K23" s="141">
        <v>2.2241810000000002</v>
      </c>
      <c r="L23" s="141">
        <v>2.1267602000000001</v>
      </c>
      <c r="M23" s="141">
        <v>2.1262816</v>
      </c>
      <c r="N23" s="141">
        <v>2.1898749999999998</v>
      </c>
      <c r="O23" s="141">
        <v>2.1468503000000001</v>
      </c>
      <c r="P23" s="142">
        <v>2.2260200000000001</v>
      </c>
      <c r="Q23" s="1272">
        <f t="shared" si="0"/>
        <v>24.6525222</v>
      </c>
      <c r="R23" s="1520"/>
      <c r="S23" s="1344"/>
      <c r="T23" s="1344"/>
      <c r="U23" s="1344"/>
      <c r="V23" s="1344"/>
      <c r="W23" s="1344"/>
      <c r="X23" s="1344"/>
      <c r="Y23" s="1344"/>
      <c r="Z23" s="1344"/>
      <c r="AA23" s="1344"/>
      <c r="AB23" s="1344"/>
      <c r="AC23" s="1344"/>
      <c r="AD23" s="1344"/>
      <c r="AE23" s="1344"/>
      <c r="AF23" s="1344"/>
      <c r="AG23" s="1344"/>
      <c r="AH23" s="1344"/>
      <c r="AI23" s="1344"/>
      <c r="AJ23" s="1327"/>
      <c r="AK23" s="1327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</row>
    <row r="24" spans="2:98" s="2" customFormat="1" ht="17.100000000000001" customHeight="1">
      <c r="B24" s="1274">
        <v>5</v>
      </c>
      <c r="C24" s="16" t="s">
        <v>10</v>
      </c>
      <c r="D24" s="61" t="s">
        <v>45</v>
      </c>
      <c r="E24" s="143">
        <v>1.9214979999999999</v>
      </c>
      <c r="F24" s="143">
        <v>1.9175125</v>
      </c>
      <c r="G24" s="143">
        <v>2.0573093999999998</v>
      </c>
      <c r="H24" s="143">
        <v>1.2111265</v>
      </c>
      <c r="I24" s="143">
        <v>1.2726283</v>
      </c>
      <c r="J24" s="143">
        <v>1.3143997999999999</v>
      </c>
      <c r="K24" s="143">
        <v>1.4185285000000001</v>
      </c>
      <c r="L24" s="143">
        <v>1.4572357</v>
      </c>
      <c r="M24" s="143">
        <v>1.5425975000000001</v>
      </c>
      <c r="N24" s="143">
        <v>1.6418699000000001</v>
      </c>
      <c r="O24" s="143">
        <v>1.7499662</v>
      </c>
      <c r="P24" s="144">
        <v>1.8400087000000001</v>
      </c>
      <c r="Q24" s="96">
        <f t="shared" si="0"/>
        <v>19.344680999999998</v>
      </c>
      <c r="R24" s="1520"/>
      <c r="S24" s="1344"/>
      <c r="T24" s="1344"/>
      <c r="U24" s="1344"/>
      <c r="V24" s="1344"/>
      <c r="W24" s="1344"/>
      <c r="X24" s="1344"/>
      <c r="Y24" s="1344"/>
      <c r="Z24" s="1344"/>
      <c r="AA24" s="1344"/>
      <c r="AB24" s="1344"/>
      <c r="AC24" s="1344"/>
      <c r="AD24" s="1344"/>
      <c r="AE24" s="1344"/>
      <c r="AF24" s="1344"/>
      <c r="AG24" s="1344"/>
      <c r="AH24" s="1344"/>
      <c r="AI24" s="1344"/>
      <c r="AJ24" s="1327"/>
      <c r="AK24" s="1327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</row>
    <row r="25" spans="2:98" s="2" customFormat="1" ht="17.100000000000001" customHeight="1">
      <c r="B25" s="1274"/>
      <c r="C25" s="16"/>
      <c r="D25" s="62" t="s">
        <v>46</v>
      </c>
      <c r="E25" s="1268"/>
      <c r="F25" s="1268"/>
      <c r="G25" s="1268"/>
      <c r="H25" s="1268"/>
      <c r="I25" s="1268"/>
      <c r="J25" s="1268"/>
      <c r="K25" s="1268"/>
      <c r="L25" s="1268"/>
      <c r="M25" s="1268"/>
      <c r="N25" s="1268"/>
      <c r="O25" s="1268"/>
      <c r="P25" s="1271"/>
      <c r="Q25" s="96">
        <f t="shared" si="0"/>
        <v>0</v>
      </c>
      <c r="R25" s="1520"/>
      <c r="S25" s="1344"/>
      <c r="T25" s="1344"/>
      <c r="U25" s="1344"/>
      <c r="V25" s="1344"/>
      <c r="W25" s="1344"/>
      <c r="X25" s="1344"/>
      <c r="Y25" s="1344"/>
      <c r="Z25" s="1344"/>
      <c r="AA25" s="1344"/>
      <c r="AB25" s="1344"/>
      <c r="AC25" s="1344"/>
      <c r="AD25" s="1344"/>
      <c r="AE25" s="1344"/>
      <c r="AF25" s="1344"/>
      <c r="AG25" s="1344"/>
      <c r="AH25" s="1344"/>
      <c r="AI25" s="1344"/>
      <c r="AJ25" s="1327"/>
      <c r="AK25" s="1327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</row>
    <row r="26" spans="2:98" s="2" customFormat="1" ht="17.100000000000001" customHeight="1">
      <c r="B26" s="1274"/>
      <c r="C26" s="16"/>
      <c r="D26" s="62" t="s">
        <v>47</v>
      </c>
      <c r="E26" s="145">
        <v>1.7900918000000001</v>
      </c>
      <c r="F26" s="145">
        <v>1.5338878999999999</v>
      </c>
      <c r="G26" s="145">
        <v>1.8189634999999997</v>
      </c>
      <c r="H26" s="145">
        <v>1.5324049</v>
      </c>
      <c r="I26" s="145">
        <v>1.3755936</v>
      </c>
      <c r="J26" s="145">
        <v>1.2657465999999999</v>
      </c>
      <c r="K26" s="145">
        <v>1.2044856000000002</v>
      </c>
      <c r="L26" s="145">
        <v>1.2649430000000002</v>
      </c>
      <c r="M26" s="145">
        <v>1.1310294999999999</v>
      </c>
      <c r="N26" s="145">
        <v>1.2345014999999999</v>
      </c>
      <c r="O26" s="145">
        <v>1.0906056000000002</v>
      </c>
      <c r="P26" s="145">
        <v>1.1900006999999999</v>
      </c>
      <c r="Q26" s="96">
        <f t="shared" si="0"/>
        <v>16.432254199999999</v>
      </c>
      <c r="R26" s="1520"/>
      <c r="S26" s="1344"/>
      <c r="T26" s="1344"/>
      <c r="U26" s="1344"/>
      <c r="V26" s="1344"/>
      <c r="W26" s="1344"/>
      <c r="X26" s="1344"/>
      <c r="Y26" s="1344"/>
      <c r="Z26" s="1344"/>
      <c r="AA26" s="1344"/>
      <c r="AB26" s="1344"/>
      <c r="AC26" s="1344"/>
      <c r="AD26" s="1344"/>
      <c r="AE26" s="1344"/>
      <c r="AF26" s="1344"/>
      <c r="AG26" s="1344"/>
      <c r="AH26" s="1344"/>
      <c r="AI26" s="1344"/>
      <c r="AJ26" s="1327"/>
      <c r="AK26" s="1327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</row>
    <row r="27" spans="2:98" s="2" customFormat="1" ht="17.100000000000001" customHeight="1">
      <c r="B27" s="1274"/>
      <c r="C27" s="16"/>
      <c r="D27" s="62" t="s">
        <v>48</v>
      </c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6"/>
      <c r="Q27" s="96">
        <f t="shared" si="0"/>
        <v>0</v>
      </c>
      <c r="R27" s="1520"/>
      <c r="S27" s="1344"/>
      <c r="T27" s="1344"/>
      <c r="U27" s="1344"/>
      <c r="V27" s="1344"/>
      <c r="W27" s="1344"/>
      <c r="X27" s="1344"/>
      <c r="Y27" s="1344"/>
      <c r="Z27" s="1344"/>
      <c r="AA27" s="1344"/>
      <c r="AB27" s="1344"/>
      <c r="AC27" s="1344"/>
      <c r="AD27" s="1344"/>
      <c r="AE27" s="1344"/>
      <c r="AF27" s="1344"/>
      <c r="AG27" s="1344"/>
      <c r="AH27" s="1344"/>
      <c r="AI27" s="1344"/>
      <c r="AJ27" s="1327"/>
      <c r="AK27" s="1327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</row>
    <row r="28" spans="2:98" s="2" customFormat="1" ht="14.25">
      <c r="B28" s="1275"/>
      <c r="C28" s="1273"/>
      <c r="D28" s="66" t="s">
        <v>49</v>
      </c>
      <c r="E28" s="141">
        <v>3.7115897999999996</v>
      </c>
      <c r="F28" s="141">
        <v>3.4514004000000007</v>
      </c>
      <c r="G28" s="141">
        <v>3.8762728999999991</v>
      </c>
      <c r="H28" s="141">
        <v>2.7435313999999997</v>
      </c>
      <c r="I28" s="141">
        <v>2.6482219000000002</v>
      </c>
      <c r="J28" s="141">
        <v>2.5801464000000003</v>
      </c>
      <c r="K28" s="141">
        <v>2.6230141000000002</v>
      </c>
      <c r="L28" s="141">
        <v>2.7221787000000002</v>
      </c>
      <c r="M28" s="141">
        <v>2.6736270000000006</v>
      </c>
      <c r="N28" s="141">
        <v>2.8763714000000005</v>
      </c>
      <c r="O28" s="141">
        <v>2.8405718000000006</v>
      </c>
      <c r="P28" s="142">
        <v>3.0300094000000004</v>
      </c>
      <c r="Q28" s="1272">
        <f t="shared" si="0"/>
        <v>35.776935199999997</v>
      </c>
      <c r="R28" s="1520"/>
      <c r="S28" s="1344"/>
      <c r="T28" s="1344"/>
      <c r="U28" s="1344"/>
      <c r="V28" s="1344"/>
      <c r="W28" s="1344"/>
      <c r="X28" s="1344"/>
      <c r="Y28" s="1344"/>
      <c r="Z28" s="1344"/>
      <c r="AA28" s="1344"/>
      <c r="AB28" s="1344"/>
      <c r="AC28" s="1344"/>
      <c r="AD28" s="1344"/>
      <c r="AE28" s="1344"/>
      <c r="AF28" s="1344"/>
      <c r="AG28" s="1344"/>
      <c r="AH28" s="1344"/>
      <c r="AI28" s="1344"/>
      <c r="AJ28" s="1327"/>
      <c r="AK28" s="1327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</row>
    <row r="29" spans="2:98" s="2" customFormat="1" ht="17.100000000000001" customHeight="1">
      <c r="B29" s="1274">
        <v>6</v>
      </c>
      <c r="C29" s="16" t="s">
        <v>12</v>
      </c>
      <c r="D29" s="61" t="s">
        <v>45</v>
      </c>
      <c r="E29" s="1268"/>
      <c r="F29" s="1268"/>
      <c r="G29" s="1268"/>
      <c r="H29" s="1268"/>
      <c r="I29" s="1268"/>
      <c r="J29" s="1268"/>
      <c r="K29" s="1268"/>
      <c r="L29" s="1268"/>
      <c r="M29" s="1268"/>
      <c r="N29" s="1268"/>
      <c r="O29" s="1268"/>
      <c r="P29" s="1268"/>
      <c r="Q29" s="96">
        <f t="shared" si="0"/>
        <v>0</v>
      </c>
      <c r="R29" s="1520"/>
      <c r="S29" s="1344"/>
      <c r="T29" s="1344"/>
      <c r="U29" s="1344"/>
      <c r="V29" s="1344"/>
      <c r="W29" s="1344"/>
      <c r="X29" s="1344"/>
      <c r="Y29" s="1344"/>
      <c r="Z29" s="1344"/>
      <c r="AA29" s="1344"/>
      <c r="AB29" s="1344"/>
      <c r="AC29" s="1344"/>
      <c r="AD29" s="1344"/>
      <c r="AE29" s="1344"/>
      <c r="AF29" s="1344"/>
      <c r="AG29" s="1344"/>
      <c r="AH29" s="1344"/>
      <c r="AI29" s="1344"/>
      <c r="AJ29" s="1327"/>
      <c r="AK29" s="1327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</row>
    <row r="30" spans="2:98" s="2" customFormat="1" ht="17.100000000000001" customHeight="1">
      <c r="B30" s="1274"/>
      <c r="C30" s="16"/>
      <c r="D30" s="62" t="s">
        <v>46</v>
      </c>
      <c r="E30" s="1268"/>
      <c r="F30" s="1268"/>
      <c r="G30" s="1268"/>
      <c r="H30" s="1268"/>
      <c r="I30" s="1268"/>
      <c r="J30" s="1268"/>
      <c r="K30" s="1268"/>
      <c r="L30" s="1268"/>
      <c r="M30" s="1268"/>
      <c r="N30" s="1268"/>
      <c r="O30" s="1268"/>
      <c r="P30" s="1268"/>
      <c r="Q30" s="96">
        <f t="shared" si="0"/>
        <v>0</v>
      </c>
      <c r="R30" s="1520"/>
      <c r="S30" s="1344"/>
      <c r="T30" s="1344"/>
      <c r="U30" s="1344"/>
      <c r="V30" s="1344"/>
      <c r="W30" s="1344"/>
      <c r="X30" s="1344"/>
      <c r="Y30" s="1344"/>
      <c r="Z30" s="1344"/>
      <c r="AA30" s="1344"/>
      <c r="AB30" s="1344"/>
      <c r="AC30" s="1344"/>
      <c r="AD30" s="1344"/>
      <c r="AE30" s="1344"/>
      <c r="AF30" s="1344"/>
      <c r="AG30" s="1344"/>
      <c r="AH30" s="1344"/>
      <c r="AI30" s="1344"/>
      <c r="AJ30" s="1327"/>
      <c r="AK30" s="1327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</row>
    <row r="31" spans="2:98" s="2" customFormat="1" ht="17.100000000000001" customHeight="1">
      <c r="B31" s="1274"/>
      <c r="C31" s="16"/>
      <c r="D31" s="62" t="s">
        <v>47</v>
      </c>
      <c r="E31" s="1268">
        <v>0.40371599999999996</v>
      </c>
      <c r="F31" s="1268">
        <v>0.40645300000000001</v>
      </c>
      <c r="G31" s="1268">
        <v>0.30169400000000002</v>
      </c>
      <c r="H31" s="1268">
        <v>0.16330199999999997</v>
      </c>
      <c r="I31" s="1268">
        <v>0.146762</v>
      </c>
      <c r="J31" s="1268">
        <v>0.15870400000000001</v>
      </c>
      <c r="K31" s="1268">
        <v>0.32325700000000002</v>
      </c>
      <c r="L31" s="1268">
        <v>0.692164</v>
      </c>
      <c r="M31" s="1268">
        <v>0.59763900000000003</v>
      </c>
      <c r="N31" s="1268">
        <v>0.73721999999999999</v>
      </c>
      <c r="O31" s="1268">
        <v>0.72800399999999998</v>
      </c>
      <c r="P31" s="1268">
        <v>0.75477300000000003</v>
      </c>
      <c r="Q31" s="96">
        <f t="shared" si="0"/>
        <v>5.4136880000000005</v>
      </c>
      <c r="R31" s="1520"/>
      <c r="S31" s="1344"/>
      <c r="T31" s="1344"/>
      <c r="U31" s="1344"/>
      <c r="V31" s="1344"/>
      <c r="W31" s="1344"/>
      <c r="X31" s="1344"/>
      <c r="Y31" s="1344"/>
      <c r="Z31" s="1344"/>
      <c r="AA31" s="1344"/>
      <c r="AB31" s="1344"/>
      <c r="AC31" s="1344"/>
      <c r="AD31" s="1344"/>
      <c r="AE31" s="1344"/>
      <c r="AF31" s="1344"/>
      <c r="AG31" s="1344"/>
      <c r="AH31" s="1344"/>
      <c r="AI31" s="1344"/>
      <c r="AJ31" s="1327"/>
      <c r="AK31" s="1327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</row>
    <row r="32" spans="2:98" s="2" customFormat="1" ht="17.100000000000001" customHeight="1">
      <c r="B32" s="1274"/>
      <c r="C32" s="16"/>
      <c r="D32" s="62" t="s">
        <v>48</v>
      </c>
      <c r="E32" s="1268"/>
      <c r="F32" s="1268"/>
      <c r="G32" s="1268"/>
      <c r="H32" s="1268"/>
      <c r="I32" s="1268"/>
      <c r="J32" s="1268"/>
      <c r="K32" s="1268"/>
      <c r="L32" s="1268"/>
      <c r="M32" s="1268"/>
      <c r="N32" s="1268"/>
      <c r="O32" s="1268"/>
      <c r="P32" s="1268"/>
      <c r="Q32" s="96">
        <f t="shared" si="0"/>
        <v>0</v>
      </c>
      <c r="R32" s="1520"/>
      <c r="S32" s="1344"/>
      <c r="T32" s="1344"/>
      <c r="U32" s="1344"/>
      <c r="V32" s="1344"/>
      <c r="W32" s="1344"/>
      <c r="X32" s="1344"/>
      <c r="Y32" s="1344"/>
      <c r="Z32" s="1344"/>
      <c r="AA32" s="1344"/>
      <c r="AB32" s="1344"/>
      <c r="AC32" s="1344"/>
      <c r="AD32" s="1344"/>
      <c r="AE32" s="1344"/>
      <c r="AF32" s="1344"/>
      <c r="AG32" s="1344"/>
      <c r="AH32" s="1344"/>
      <c r="AI32" s="1344"/>
      <c r="AJ32" s="1327"/>
      <c r="AK32" s="1327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</row>
    <row r="33" spans="1:98" s="2" customFormat="1" ht="14.25">
      <c r="B33" s="1275"/>
      <c r="C33" s="1273"/>
      <c r="D33" s="66" t="s">
        <v>49</v>
      </c>
      <c r="E33" s="141">
        <v>0.40371599999999996</v>
      </c>
      <c r="F33" s="141">
        <v>0.40645300000000001</v>
      </c>
      <c r="G33" s="141">
        <v>0.30169400000000002</v>
      </c>
      <c r="H33" s="141">
        <v>0.16330199999999997</v>
      </c>
      <c r="I33" s="141">
        <v>0.146762</v>
      </c>
      <c r="J33" s="141">
        <v>0.15870400000000001</v>
      </c>
      <c r="K33" s="141">
        <v>0.32325700000000002</v>
      </c>
      <c r="L33" s="141">
        <v>0.692164</v>
      </c>
      <c r="M33" s="141">
        <v>0.59763900000000003</v>
      </c>
      <c r="N33" s="141">
        <v>0.73721999999999999</v>
      </c>
      <c r="O33" s="141">
        <v>0.72800399999999998</v>
      </c>
      <c r="P33" s="141">
        <v>0.75477300000000003</v>
      </c>
      <c r="Q33" s="1272">
        <f t="shared" si="0"/>
        <v>5.4136880000000005</v>
      </c>
      <c r="R33" s="1520"/>
      <c r="S33" s="1344"/>
      <c r="T33" s="1344"/>
      <c r="U33" s="1344"/>
      <c r="V33" s="1344"/>
      <c r="W33" s="1344"/>
      <c r="X33" s="1344"/>
      <c r="Y33" s="1344"/>
      <c r="Z33" s="1344"/>
      <c r="AA33" s="1344"/>
      <c r="AB33" s="1344"/>
      <c r="AC33" s="1344"/>
      <c r="AD33" s="1344"/>
      <c r="AE33" s="1344"/>
      <c r="AF33" s="1344"/>
      <c r="AG33" s="1344"/>
      <c r="AH33" s="1344"/>
      <c r="AI33" s="1344"/>
      <c r="AJ33" s="1327"/>
      <c r="AK33" s="1327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</row>
    <row r="34" spans="1:98" s="2" customFormat="1" ht="17.100000000000001" customHeight="1">
      <c r="B34" s="1274">
        <v>7</v>
      </c>
      <c r="C34" s="16" t="s">
        <v>14</v>
      </c>
      <c r="D34" s="61" t="s">
        <v>45</v>
      </c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4"/>
      <c r="Q34" s="96">
        <f t="shared" si="0"/>
        <v>0</v>
      </c>
      <c r="R34" s="1520"/>
      <c r="S34" s="1344"/>
      <c r="T34" s="1344"/>
      <c r="U34" s="1344"/>
      <c r="V34" s="1344"/>
      <c r="W34" s="1344"/>
      <c r="X34" s="1344"/>
      <c r="Y34" s="1344"/>
      <c r="Z34" s="1344"/>
      <c r="AA34" s="1344"/>
      <c r="AB34" s="1344"/>
      <c r="AC34" s="1344"/>
      <c r="AD34" s="1344"/>
      <c r="AE34" s="1344"/>
      <c r="AF34" s="1344"/>
      <c r="AG34" s="1344"/>
      <c r="AH34" s="1344"/>
      <c r="AI34" s="1344"/>
      <c r="AJ34" s="1327"/>
      <c r="AK34" s="1327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</row>
    <row r="35" spans="1:98" s="2" customFormat="1" ht="17.100000000000001" customHeight="1">
      <c r="B35" s="1274"/>
      <c r="C35" s="16"/>
      <c r="D35" s="62" t="s">
        <v>46</v>
      </c>
      <c r="E35" s="145">
        <v>0.43379099999999998</v>
      </c>
      <c r="F35" s="145">
        <v>0.68496699999999999</v>
      </c>
      <c r="G35" s="145">
        <v>0.42235800000000001</v>
      </c>
      <c r="H35" s="145">
        <v>0.30960900000000002</v>
      </c>
      <c r="I35" s="145">
        <v>0.29226400000000002</v>
      </c>
      <c r="J35" s="145">
        <v>0.62417699999999998</v>
      </c>
      <c r="K35" s="145">
        <v>1.0566690000000001</v>
      </c>
      <c r="L35" s="145"/>
      <c r="M35" s="145"/>
      <c r="N35" s="145"/>
      <c r="O35" s="145"/>
      <c r="P35" s="145"/>
      <c r="Q35" s="96">
        <f t="shared" si="0"/>
        <v>3.8238349999999999</v>
      </c>
      <c r="R35" s="1520"/>
      <c r="S35" s="1344"/>
      <c r="T35" s="1344"/>
      <c r="U35" s="1344"/>
      <c r="V35" s="1344"/>
      <c r="W35" s="1344"/>
      <c r="X35" s="1344"/>
      <c r="Y35" s="1344"/>
      <c r="Z35" s="1344"/>
      <c r="AA35" s="1344"/>
      <c r="AB35" s="1344"/>
      <c r="AC35" s="1344"/>
      <c r="AD35" s="1344"/>
      <c r="AE35" s="1344"/>
      <c r="AF35" s="1344"/>
      <c r="AG35" s="1344"/>
      <c r="AH35" s="1344"/>
      <c r="AI35" s="1344"/>
      <c r="AJ35" s="1327"/>
      <c r="AK35" s="1327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</row>
    <row r="36" spans="1:98" s="2" customFormat="1" ht="17.100000000000001" customHeight="1">
      <c r="B36" s="1274"/>
      <c r="C36" s="16"/>
      <c r="D36" s="62" t="s">
        <v>47</v>
      </c>
      <c r="E36" s="1268">
        <v>0.28733599999999998</v>
      </c>
      <c r="F36" s="1268">
        <v>0.28337300000000004</v>
      </c>
      <c r="G36" s="1268">
        <v>0.30102699999999999</v>
      </c>
      <c r="H36" s="1268">
        <v>0.22764200000000001</v>
      </c>
      <c r="I36" s="1268">
        <v>0.12909499999999999</v>
      </c>
      <c r="J36" s="1268">
        <v>0.142202</v>
      </c>
      <c r="K36" s="1268">
        <v>0.16963699999999998</v>
      </c>
      <c r="L36" s="1268">
        <v>0.16375899999999999</v>
      </c>
      <c r="M36" s="1268">
        <v>0.16617199999999999</v>
      </c>
      <c r="N36" s="1268">
        <v>0.19455599999999998</v>
      </c>
      <c r="O36" s="1268">
        <v>0.19249100000000002</v>
      </c>
      <c r="P36" s="1268">
        <v>0.27883199999999997</v>
      </c>
      <c r="Q36" s="96">
        <f t="shared" si="0"/>
        <v>2.5361220000000002</v>
      </c>
      <c r="R36" s="1520"/>
      <c r="S36" s="1344"/>
      <c r="T36" s="1344"/>
      <c r="U36" s="1344"/>
      <c r="V36" s="1344"/>
      <c r="W36" s="1344"/>
      <c r="X36" s="1344"/>
      <c r="Y36" s="1344"/>
      <c r="Z36" s="1344"/>
      <c r="AA36" s="1344"/>
      <c r="AB36" s="1344"/>
      <c r="AC36" s="1344"/>
      <c r="AD36" s="1344"/>
      <c r="AE36" s="1344"/>
      <c r="AF36" s="1344"/>
      <c r="AG36" s="1344"/>
      <c r="AH36" s="1344"/>
      <c r="AI36" s="1344"/>
      <c r="AJ36" s="1327"/>
      <c r="AK36" s="1327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</row>
    <row r="37" spans="1:98" s="2" customFormat="1" ht="17.100000000000001" customHeight="1">
      <c r="A37" s="1602"/>
      <c r="B37" s="1603"/>
      <c r="C37" s="1604"/>
      <c r="D37" s="1605" t="s">
        <v>48</v>
      </c>
      <c r="E37" s="1606"/>
      <c r="F37" s="1606"/>
      <c r="G37" s="1606"/>
      <c r="H37" s="1606"/>
      <c r="I37" s="1606"/>
      <c r="J37" s="1606"/>
      <c r="K37" s="1606"/>
      <c r="L37" s="1606"/>
      <c r="M37" s="1606"/>
      <c r="N37" s="1606"/>
      <c r="O37" s="1606"/>
      <c r="P37" s="1606"/>
      <c r="Q37" s="1607">
        <f t="shared" si="0"/>
        <v>0</v>
      </c>
      <c r="R37" s="1520"/>
      <c r="S37" s="1344"/>
      <c r="T37" s="1344"/>
      <c r="U37" s="1344"/>
      <c r="V37" s="1344"/>
      <c r="W37" s="1344"/>
      <c r="X37" s="1344"/>
      <c r="Y37" s="1344"/>
      <c r="Z37" s="1344"/>
      <c r="AA37" s="1344"/>
      <c r="AB37" s="1344"/>
      <c r="AC37" s="1344"/>
      <c r="AD37" s="1344"/>
      <c r="AE37" s="1344"/>
      <c r="AF37" s="1344"/>
      <c r="AG37" s="1344"/>
      <c r="AH37" s="1344"/>
      <c r="AI37" s="1344"/>
      <c r="AJ37" s="1327"/>
      <c r="AK37" s="1327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</row>
    <row r="38" spans="1:98" s="2" customFormat="1" ht="14.25">
      <c r="A38" s="1602"/>
      <c r="B38" s="1608"/>
      <c r="C38" s="1609"/>
      <c r="D38" s="1610" t="s">
        <v>49</v>
      </c>
      <c r="E38" s="1611">
        <v>0.72112699999999996</v>
      </c>
      <c r="F38" s="1611">
        <v>0.96833999999999998</v>
      </c>
      <c r="G38" s="1611">
        <v>0.72338499999999994</v>
      </c>
      <c r="H38" s="1611">
        <v>0.53725100000000003</v>
      </c>
      <c r="I38" s="1611">
        <v>0.42135899999999993</v>
      </c>
      <c r="J38" s="1611">
        <v>0.76637899999999992</v>
      </c>
      <c r="K38" s="1611">
        <v>1.2263060000000001</v>
      </c>
      <c r="L38" s="1611">
        <v>0.16375899999999999</v>
      </c>
      <c r="M38" s="1611">
        <v>0.16617199999999999</v>
      </c>
      <c r="N38" s="1611">
        <v>0.19455599999999998</v>
      </c>
      <c r="O38" s="1611">
        <v>0.19249100000000002</v>
      </c>
      <c r="P38" s="1611">
        <v>0.27883199999999997</v>
      </c>
      <c r="Q38" s="1612">
        <f t="shared" si="0"/>
        <v>6.3599569999999996</v>
      </c>
      <c r="R38" s="1520"/>
      <c r="S38" s="1344"/>
      <c r="T38" s="1344"/>
      <c r="U38" s="1344"/>
      <c r="V38" s="1344"/>
      <c r="W38" s="1344"/>
      <c r="X38" s="1344"/>
      <c r="Y38" s="1344"/>
      <c r="Z38" s="1344"/>
      <c r="AA38" s="1344"/>
      <c r="AB38" s="1344"/>
      <c r="AC38" s="1344"/>
      <c r="AD38" s="1344"/>
      <c r="AE38" s="1344"/>
      <c r="AF38" s="1344"/>
      <c r="AG38" s="1344"/>
      <c r="AH38" s="1344"/>
      <c r="AI38" s="1344"/>
      <c r="AJ38" s="1327"/>
      <c r="AK38" s="1327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</row>
    <row r="39" spans="1:98" s="2" customFormat="1" ht="17.100000000000001" customHeight="1">
      <c r="A39" s="1602"/>
      <c r="B39" s="1603">
        <v>8</v>
      </c>
      <c r="C39" s="1604" t="s">
        <v>16</v>
      </c>
      <c r="D39" s="1613" t="s">
        <v>45</v>
      </c>
      <c r="E39" s="1614"/>
      <c r="F39" s="1614"/>
      <c r="G39" s="1614"/>
      <c r="H39" s="1614"/>
      <c r="I39" s="1614"/>
      <c r="J39" s="1614"/>
      <c r="K39" s="1614"/>
      <c r="L39" s="1614"/>
      <c r="M39" s="1614"/>
      <c r="N39" s="1614"/>
      <c r="O39" s="1614"/>
      <c r="P39" s="1615"/>
      <c r="Q39" s="1607">
        <f t="shared" si="0"/>
        <v>0</v>
      </c>
      <c r="R39" s="1520"/>
      <c r="S39" s="1344"/>
      <c r="T39" s="1344"/>
      <c r="U39" s="1344"/>
      <c r="V39" s="1344"/>
      <c r="W39" s="1344"/>
      <c r="X39" s="1344"/>
      <c r="Y39" s="1344"/>
      <c r="Z39" s="1344"/>
      <c r="AA39" s="1344"/>
      <c r="AB39" s="1344"/>
      <c r="AC39" s="1344"/>
      <c r="AD39" s="1344"/>
      <c r="AE39" s="1344"/>
      <c r="AF39" s="1344"/>
      <c r="AG39" s="1344"/>
      <c r="AH39" s="1344"/>
      <c r="AI39" s="1344"/>
      <c r="AJ39" s="1327"/>
      <c r="AK39" s="1327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</row>
    <row r="40" spans="1:98" s="2" customFormat="1" ht="17.100000000000001" customHeight="1">
      <c r="A40" s="1602"/>
      <c r="B40" s="1603"/>
      <c r="C40" s="1604"/>
      <c r="D40" s="1605" t="s">
        <v>46</v>
      </c>
      <c r="E40" s="1616">
        <v>0.2461246</v>
      </c>
      <c r="F40" s="1616">
        <v>0.2119685</v>
      </c>
      <c r="G40" s="1616">
        <v>0.16704350000000001</v>
      </c>
      <c r="H40" s="1616">
        <v>0.2246438</v>
      </c>
      <c r="I40" s="1616">
        <v>0.21122179999999999</v>
      </c>
      <c r="J40" s="1616">
        <v>0.2194429</v>
      </c>
      <c r="K40" s="1616">
        <v>0.19179570000000001</v>
      </c>
      <c r="L40" s="1616">
        <v>0.16515369999999999</v>
      </c>
      <c r="M40" s="1616">
        <v>0.1236893</v>
      </c>
      <c r="N40" s="1616">
        <v>0.21621319999999999</v>
      </c>
      <c r="O40" s="1616">
        <v>0.18705939999999999</v>
      </c>
      <c r="P40" s="1617">
        <v>0.1597732</v>
      </c>
      <c r="Q40" s="1607">
        <f t="shared" si="0"/>
        <v>2.3241295999999996</v>
      </c>
      <c r="R40" s="1520"/>
      <c r="S40" s="1344"/>
      <c r="T40" s="1344"/>
      <c r="U40" s="1344"/>
      <c r="V40" s="1344"/>
      <c r="W40" s="1344"/>
      <c r="X40" s="1344"/>
      <c r="Y40" s="1344"/>
      <c r="Z40" s="1344"/>
      <c r="AA40" s="1344"/>
      <c r="AB40" s="1344"/>
      <c r="AC40" s="1344"/>
      <c r="AD40" s="1344"/>
      <c r="AE40" s="1344"/>
      <c r="AF40" s="1344"/>
      <c r="AG40" s="1344"/>
      <c r="AH40" s="1344"/>
      <c r="AI40" s="1344"/>
      <c r="AJ40" s="1327"/>
      <c r="AK40" s="1327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</row>
    <row r="41" spans="1:98" s="2" customFormat="1" ht="17.100000000000001" customHeight="1">
      <c r="A41" s="1602"/>
      <c r="B41" s="1603"/>
      <c r="C41" s="1604"/>
      <c r="D41" s="1605" t="s">
        <v>47</v>
      </c>
      <c r="E41" s="1606">
        <v>33.013014999999996</v>
      </c>
      <c r="F41" s="1606">
        <v>33.083753599999994</v>
      </c>
      <c r="G41" s="1606">
        <v>30.252704900000001</v>
      </c>
      <c r="H41" s="1606">
        <v>26.161759100000008</v>
      </c>
      <c r="I41" s="1606">
        <v>25.667089399999995</v>
      </c>
      <c r="J41" s="1606">
        <v>26.192246900000008</v>
      </c>
      <c r="K41" s="1606">
        <v>30.107370499999998</v>
      </c>
      <c r="L41" s="1606">
        <v>31.452310100000002</v>
      </c>
      <c r="M41" s="1606">
        <v>33.287093500000005</v>
      </c>
      <c r="N41" s="1606">
        <v>37.986370300000019</v>
      </c>
      <c r="O41" s="1606">
        <v>37.721527600000002</v>
      </c>
      <c r="P41" s="1606">
        <v>40.700508299999996</v>
      </c>
      <c r="Q41" s="1607">
        <f t="shared" si="0"/>
        <v>385.62574920000009</v>
      </c>
      <c r="R41" s="1520"/>
      <c r="S41" s="1344"/>
      <c r="T41" s="1344"/>
      <c r="U41" s="1344"/>
      <c r="V41" s="1344"/>
      <c r="W41" s="1344"/>
      <c r="X41" s="1344"/>
      <c r="Y41" s="1344"/>
      <c r="Z41" s="1344"/>
      <c r="AA41" s="1344"/>
      <c r="AB41" s="1344"/>
      <c r="AC41" s="1344"/>
      <c r="AD41" s="1344"/>
      <c r="AE41" s="1344"/>
      <c r="AF41" s="1344"/>
      <c r="AG41" s="1344"/>
      <c r="AH41" s="1344"/>
      <c r="AI41" s="1344"/>
      <c r="AJ41" s="1327"/>
      <c r="AK41" s="1327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</row>
    <row r="42" spans="1:98" s="2" customFormat="1" ht="17.100000000000001" customHeight="1">
      <c r="A42" s="1602"/>
      <c r="B42" s="1603"/>
      <c r="C42" s="1604"/>
      <c r="D42" s="1605" t="s">
        <v>48</v>
      </c>
      <c r="E42" s="1606"/>
      <c r="F42" s="1606"/>
      <c r="G42" s="1606"/>
      <c r="H42" s="1606"/>
      <c r="I42" s="1606"/>
      <c r="J42" s="1606"/>
      <c r="K42" s="1606"/>
      <c r="L42" s="1606"/>
      <c r="M42" s="1606"/>
      <c r="N42" s="1606"/>
      <c r="O42" s="1606"/>
      <c r="P42" s="1618"/>
      <c r="Q42" s="1607">
        <f t="shared" si="0"/>
        <v>0</v>
      </c>
      <c r="R42" s="1520"/>
      <c r="S42" s="1344"/>
      <c r="T42" s="1344"/>
      <c r="U42" s="1344"/>
      <c r="V42" s="1344"/>
      <c r="W42" s="1344"/>
      <c r="X42" s="1344"/>
      <c r="Y42" s="1344"/>
      <c r="Z42" s="1344"/>
      <c r="AA42" s="1344"/>
      <c r="AB42" s="1344"/>
      <c r="AC42" s="1344"/>
      <c r="AD42" s="1344"/>
      <c r="AE42" s="1344"/>
      <c r="AF42" s="1344"/>
      <c r="AG42" s="1344"/>
      <c r="AH42" s="1344"/>
      <c r="AI42" s="1344"/>
      <c r="AJ42" s="1327"/>
      <c r="AK42" s="1327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</row>
    <row r="43" spans="1:98" s="2" customFormat="1" ht="14.25">
      <c r="A43" s="1602"/>
      <c r="B43" s="1608"/>
      <c r="C43" s="1609"/>
      <c r="D43" s="1610" t="s">
        <v>49</v>
      </c>
      <c r="E43" s="1611">
        <v>33.259139599999997</v>
      </c>
      <c r="F43" s="1611">
        <v>33.295722100000006</v>
      </c>
      <c r="G43" s="1611">
        <v>30.419748400000003</v>
      </c>
      <c r="H43" s="1611">
        <v>26.386402900000007</v>
      </c>
      <c r="I43" s="1611">
        <v>25.878311199999999</v>
      </c>
      <c r="J43" s="1611">
        <v>26.411689800000001</v>
      </c>
      <c r="K43" s="1611">
        <v>30.299166199999995</v>
      </c>
      <c r="L43" s="1611">
        <v>31.617463799999996</v>
      </c>
      <c r="M43" s="1611">
        <v>33.410782800000007</v>
      </c>
      <c r="N43" s="1611">
        <v>38.202583500000003</v>
      </c>
      <c r="O43" s="1611">
        <v>37.908587000000018</v>
      </c>
      <c r="P43" s="1619">
        <v>40.860281499999999</v>
      </c>
      <c r="Q43" s="1612">
        <f t="shared" si="0"/>
        <v>387.94987880000002</v>
      </c>
      <c r="R43" s="1520"/>
      <c r="S43" s="1344"/>
      <c r="T43" s="1344"/>
      <c r="U43" s="1344"/>
      <c r="V43" s="1344"/>
      <c r="W43" s="1344"/>
      <c r="X43" s="1344"/>
      <c r="Y43" s="1344"/>
      <c r="Z43" s="1344"/>
      <c r="AA43" s="1344"/>
      <c r="AB43" s="1344"/>
      <c r="AC43" s="1344"/>
      <c r="AD43" s="1344"/>
      <c r="AE43" s="1344"/>
      <c r="AF43" s="1344"/>
      <c r="AG43" s="1344"/>
      <c r="AH43" s="1344"/>
      <c r="AI43" s="1344"/>
      <c r="AJ43" s="1327"/>
      <c r="AK43" s="1327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</row>
    <row r="44" spans="1:98" s="2" customFormat="1" ht="14.25">
      <c r="A44" s="1602"/>
      <c r="B44" s="1603">
        <v>9</v>
      </c>
      <c r="C44" s="1604" t="s">
        <v>19</v>
      </c>
      <c r="D44" s="1613" t="s">
        <v>45</v>
      </c>
      <c r="E44" s="1614"/>
      <c r="F44" s="1614"/>
      <c r="G44" s="1614"/>
      <c r="H44" s="1614"/>
      <c r="I44" s="1614"/>
      <c r="J44" s="1614"/>
      <c r="K44" s="1614"/>
      <c r="L44" s="1614"/>
      <c r="M44" s="1614"/>
      <c r="N44" s="1614"/>
      <c r="O44" s="1614"/>
      <c r="P44" s="1615"/>
      <c r="Q44" s="1607">
        <f t="shared" si="0"/>
        <v>0</v>
      </c>
      <c r="R44" s="1520"/>
      <c r="S44" s="1344"/>
      <c r="T44" s="1344"/>
      <c r="U44" s="1344"/>
      <c r="V44" s="1344"/>
      <c r="W44" s="1344"/>
      <c r="X44" s="1344"/>
      <c r="Y44" s="1344"/>
      <c r="Z44" s="1344"/>
      <c r="AA44" s="1344"/>
      <c r="AB44" s="1344"/>
      <c r="AC44" s="1344"/>
      <c r="AD44" s="1344"/>
      <c r="AE44" s="1344"/>
      <c r="AF44" s="1344"/>
      <c r="AG44" s="1344"/>
      <c r="AH44" s="1344"/>
      <c r="AI44" s="1344"/>
      <c r="AJ44" s="1327"/>
      <c r="AK44" s="1327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</row>
    <row r="45" spans="1:98" s="2" customFormat="1" ht="14.25">
      <c r="A45" s="1602"/>
      <c r="B45" s="1603"/>
      <c r="C45" s="1604"/>
      <c r="D45" s="1605" t="s">
        <v>46</v>
      </c>
      <c r="E45" s="1616"/>
      <c r="F45" s="1616"/>
      <c r="G45" s="1616"/>
      <c r="H45" s="1616"/>
      <c r="I45" s="1616"/>
      <c r="J45" s="1616"/>
      <c r="K45" s="1616"/>
      <c r="L45" s="1616"/>
      <c r="M45" s="1616"/>
      <c r="N45" s="1616"/>
      <c r="O45" s="1616"/>
      <c r="P45" s="1617"/>
      <c r="Q45" s="1607">
        <f t="shared" si="0"/>
        <v>0</v>
      </c>
      <c r="R45" s="1520"/>
      <c r="S45" s="1344"/>
      <c r="T45" s="1344"/>
      <c r="U45" s="1344"/>
      <c r="V45" s="1344"/>
      <c r="W45" s="1344"/>
      <c r="X45" s="1344"/>
      <c r="Y45" s="1344"/>
      <c r="Z45" s="1344"/>
      <c r="AA45" s="1344"/>
      <c r="AB45" s="1344"/>
      <c r="AC45" s="1344"/>
      <c r="AD45" s="1344"/>
      <c r="AE45" s="1344"/>
      <c r="AF45" s="1344"/>
      <c r="AG45" s="1344"/>
      <c r="AH45" s="1344"/>
      <c r="AI45" s="1344"/>
      <c r="AJ45" s="1327"/>
      <c r="AK45" s="1327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</row>
    <row r="46" spans="1:98" s="2" customFormat="1" ht="14.25">
      <c r="A46" s="1602"/>
      <c r="B46" s="1603"/>
      <c r="C46" s="1604"/>
      <c r="D46" s="1605" t="s">
        <v>47</v>
      </c>
      <c r="E46" s="1606">
        <v>8.5564227999999982</v>
      </c>
      <c r="F46" s="1606">
        <v>7.8061771999999996</v>
      </c>
      <c r="G46" s="1606">
        <v>7.146280700000001</v>
      </c>
      <c r="H46" s="1606">
        <v>5.8250039999999998</v>
      </c>
      <c r="I46" s="1606">
        <v>5.8588228999999989</v>
      </c>
      <c r="J46" s="1606">
        <v>6.4257487000000006</v>
      </c>
      <c r="K46" s="1606">
        <v>7.4877519999999986</v>
      </c>
      <c r="L46" s="1606">
        <v>7.6435712999999996</v>
      </c>
      <c r="M46" s="1606">
        <v>7.7720783000000004</v>
      </c>
      <c r="N46" s="1606">
        <v>8.6851126999999995</v>
      </c>
      <c r="O46" s="1606">
        <v>8.3692647999999998</v>
      </c>
      <c r="P46" s="1606">
        <v>8.8887835000000006</v>
      </c>
      <c r="Q46" s="1607">
        <f t="shared" si="0"/>
        <v>90.465018900000004</v>
      </c>
      <c r="R46" s="1520"/>
      <c r="S46" s="1344"/>
      <c r="T46" s="1344"/>
      <c r="U46" s="1344"/>
      <c r="V46" s="1344"/>
      <c r="W46" s="1344"/>
      <c r="X46" s="1344"/>
      <c r="Y46" s="1344"/>
      <c r="Z46" s="1344"/>
      <c r="AA46" s="1344"/>
      <c r="AB46" s="1344"/>
      <c r="AC46" s="1344"/>
      <c r="AD46" s="1344"/>
      <c r="AE46" s="1344"/>
      <c r="AF46" s="1344"/>
      <c r="AG46" s="1344"/>
      <c r="AH46" s="1344"/>
      <c r="AI46" s="1344"/>
      <c r="AJ46" s="1327"/>
      <c r="AK46" s="1327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</row>
    <row r="47" spans="1:98" s="2" customFormat="1" ht="14.25">
      <c r="A47" s="1602"/>
      <c r="B47" s="1603"/>
      <c r="C47" s="1604"/>
      <c r="D47" s="1605" t="s">
        <v>48</v>
      </c>
      <c r="E47" s="1606"/>
      <c r="F47" s="1606"/>
      <c r="G47" s="1606"/>
      <c r="H47" s="1606"/>
      <c r="I47" s="1606"/>
      <c r="J47" s="1606"/>
      <c r="K47" s="1606"/>
      <c r="L47" s="1606"/>
      <c r="M47" s="1606"/>
      <c r="N47" s="1606"/>
      <c r="O47" s="1606"/>
      <c r="P47" s="1606"/>
      <c r="Q47" s="1607">
        <f t="shared" si="0"/>
        <v>0</v>
      </c>
      <c r="R47" s="1520"/>
      <c r="S47" s="1344"/>
      <c r="T47" s="1344"/>
      <c r="U47" s="1344"/>
      <c r="V47" s="1344"/>
      <c r="W47" s="1344"/>
      <c r="X47" s="1344"/>
      <c r="Y47" s="1344"/>
      <c r="Z47" s="1344"/>
      <c r="AA47" s="1344"/>
      <c r="AB47" s="1344"/>
      <c r="AC47" s="1344"/>
      <c r="AD47" s="1344"/>
      <c r="AE47" s="1344"/>
      <c r="AF47" s="1344"/>
      <c r="AG47" s="1344"/>
      <c r="AH47" s="1344"/>
      <c r="AI47" s="1344"/>
      <c r="AJ47" s="1327"/>
      <c r="AK47" s="1327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</row>
    <row r="48" spans="1:98" s="2" customFormat="1" ht="14.25">
      <c r="A48" s="1602"/>
      <c r="B48" s="1608"/>
      <c r="C48" s="1609"/>
      <c r="D48" s="1610" t="s">
        <v>49</v>
      </c>
      <c r="E48" s="1611">
        <v>8.5564227999999982</v>
      </c>
      <c r="F48" s="1611">
        <v>7.8061771999999996</v>
      </c>
      <c r="G48" s="1611">
        <v>7.146280700000001</v>
      </c>
      <c r="H48" s="1611">
        <v>5.8250039999999998</v>
      </c>
      <c r="I48" s="1611">
        <v>5.8588228999999989</v>
      </c>
      <c r="J48" s="1611">
        <v>6.4257487000000006</v>
      </c>
      <c r="K48" s="1611">
        <v>7.4877519999999986</v>
      </c>
      <c r="L48" s="1611">
        <v>7.6435712999999996</v>
      </c>
      <c r="M48" s="1611">
        <v>7.7720783000000004</v>
      </c>
      <c r="N48" s="1611">
        <v>8.6851126999999995</v>
      </c>
      <c r="O48" s="1611">
        <v>8.3692647999999998</v>
      </c>
      <c r="P48" s="1611">
        <v>8.8887835000000006</v>
      </c>
      <c r="Q48" s="1612">
        <f t="shared" si="0"/>
        <v>90.465018900000004</v>
      </c>
      <c r="R48" s="1520"/>
      <c r="S48" s="1344"/>
      <c r="T48" s="1344"/>
      <c r="U48" s="1344"/>
      <c r="V48" s="1344"/>
      <c r="W48" s="1344"/>
      <c r="X48" s="1344"/>
      <c r="Y48" s="1344"/>
      <c r="Z48" s="1344"/>
      <c r="AA48" s="1344"/>
      <c r="AB48" s="1344"/>
      <c r="AC48" s="1344"/>
      <c r="AD48" s="1344"/>
      <c r="AE48" s="1344"/>
      <c r="AF48" s="1344"/>
      <c r="AG48" s="1344"/>
      <c r="AH48" s="1344"/>
      <c r="AI48" s="1344"/>
      <c r="AJ48" s="1327"/>
      <c r="AK48" s="1327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</row>
    <row r="49" spans="1:98" s="2" customFormat="1" ht="14.25">
      <c r="A49" s="1602"/>
      <c r="B49" s="1603">
        <v>10</v>
      </c>
      <c r="C49" s="1604" t="s">
        <v>20</v>
      </c>
      <c r="D49" s="1613" t="s">
        <v>45</v>
      </c>
      <c r="E49" s="1614"/>
      <c r="F49" s="1614"/>
      <c r="G49" s="1614"/>
      <c r="H49" s="1614"/>
      <c r="I49" s="1614"/>
      <c r="J49" s="1614"/>
      <c r="K49" s="1614"/>
      <c r="L49" s="1614"/>
      <c r="M49" s="1614"/>
      <c r="N49" s="1614"/>
      <c r="O49" s="1614"/>
      <c r="P49" s="1615"/>
      <c r="Q49" s="1607">
        <f t="shared" si="0"/>
        <v>0</v>
      </c>
      <c r="R49" s="1520"/>
      <c r="S49" s="1344"/>
      <c r="T49" s="1344"/>
      <c r="U49" s="1344"/>
      <c r="V49" s="1344"/>
      <c r="W49" s="1344"/>
      <c r="X49" s="1344"/>
      <c r="Y49" s="1344"/>
      <c r="Z49" s="1344"/>
      <c r="AA49" s="1344"/>
      <c r="AB49" s="1344"/>
      <c r="AC49" s="1344"/>
      <c r="AD49" s="1344"/>
      <c r="AE49" s="1344"/>
      <c r="AF49" s="1344"/>
      <c r="AG49" s="1344"/>
      <c r="AH49" s="1344"/>
      <c r="AI49" s="1344"/>
      <c r="AJ49" s="1327"/>
      <c r="AK49" s="1327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</row>
    <row r="50" spans="1:98" s="2" customFormat="1" ht="14.25">
      <c r="A50" s="1602"/>
      <c r="B50" s="1603"/>
      <c r="C50" s="1604"/>
      <c r="D50" s="1605" t="s">
        <v>46</v>
      </c>
      <c r="E50" s="1616"/>
      <c r="F50" s="1616"/>
      <c r="G50" s="1616"/>
      <c r="H50" s="1616"/>
      <c r="I50" s="1616"/>
      <c r="J50" s="1616"/>
      <c r="K50" s="1616"/>
      <c r="L50" s="1616"/>
      <c r="M50" s="1616"/>
      <c r="N50" s="1616"/>
      <c r="O50" s="1616"/>
      <c r="P50" s="1617"/>
      <c r="Q50" s="1607">
        <f t="shared" si="0"/>
        <v>0</v>
      </c>
      <c r="R50" s="1520"/>
      <c r="S50" s="1330"/>
      <c r="T50" s="1344"/>
      <c r="U50" s="1344"/>
      <c r="V50" s="1344"/>
      <c r="W50" s="1344"/>
      <c r="X50" s="1344"/>
      <c r="Y50" s="1344"/>
      <c r="Z50" s="1344"/>
      <c r="AA50" s="1344"/>
      <c r="AB50" s="1344"/>
      <c r="AC50" s="1344"/>
      <c r="AD50" s="1344"/>
      <c r="AE50" s="1344"/>
      <c r="AF50" s="1344"/>
      <c r="AG50" s="1344"/>
      <c r="AH50" s="1344"/>
      <c r="AI50" s="1344"/>
      <c r="AJ50" s="1327"/>
      <c r="AK50" s="1327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</row>
    <row r="51" spans="1:98" s="2" customFormat="1" ht="14.25">
      <c r="A51" s="1602"/>
      <c r="B51" s="1603"/>
      <c r="C51" s="1604"/>
      <c r="D51" s="1605" t="s">
        <v>47</v>
      </c>
      <c r="E51" s="1620">
        <v>3.9769789999999992</v>
      </c>
      <c r="F51" s="1620">
        <v>3.6126470000000008</v>
      </c>
      <c r="G51" s="1620">
        <v>3.7654770000000006</v>
      </c>
      <c r="H51" s="1620">
        <v>3.5169020000000004</v>
      </c>
      <c r="I51" s="1620">
        <v>3.5368239999999997</v>
      </c>
      <c r="J51" s="1620">
        <v>3.2055410000000002</v>
      </c>
      <c r="K51" s="1606">
        <v>3.3216570000000005</v>
      </c>
      <c r="L51" s="1606">
        <v>3.3010249999999992</v>
      </c>
      <c r="M51" s="1606">
        <v>3.7108080000000001</v>
      </c>
      <c r="N51" s="1606">
        <v>3.7886370000000005</v>
      </c>
      <c r="O51" s="1606">
        <v>3.7191189999999992</v>
      </c>
      <c r="P51" s="1606">
        <v>4.3047759999999995</v>
      </c>
      <c r="Q51" s="1607">
        <f t="shared" si="0"/>
        <v>43.760391999999996</v>
      </c>
      <c r="R51" s="1520"/>
      <c r="S51" s="1330"/>
      <c r="T51" s="1344"/>
      <c r="U51" s="1344"/>
      <c r="V51" s="1344"/>
      <c r="W51" s="1344"/>
      <c r="X51" s="1344"/>
      <c r="Y51" s="1344"/>
      <c r="Z51" s="1344"/>
      <c r="AA51" s="1344"/>
      <c r="AB51" s="1344"/>
      <c r="AC51" s="1344"/>
      <c r="AD51" s="1344"/>
      <c r="AE51" s="1344"/>
      <c r="AF51" s="1344"/>
      <c r="AG51" s="1344"/>
      <c r="AH51" s="1344"/>
      <c r="AI51" s="1344"/>
      <c r="AJ51" s="1327"/>
      <c r="AK51" s="1327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</row>
    <row r="52" spans="1:98" s="2" customFormat="1" ht="14.25">
      <c r="A52" s="1602"/>
      <c r="B52" s="1603"/>
      <c r="C52" s="1604"/>
      <c r="D52" s="1605" t="s">
        <v>48</v>
      </c>
      <c r="E52" s="1620"/>
      <c r="F52" s="1620"/>
      <c r="G52" s="1620"/>
      <c r="H52" s="1620"/>
      <c r="I52" s="1620"/>
      <c r="J52" s="1620"/>
      <c r="K52" s="1606"/>
      <c r="L52" s="1606"/>
      <c r="M52" s="1606"/>
      <c r="N52" s="1606"/>
      <c r="O52" s="1606"/>
      <c r="P52" s="1618"/>
      <c r="Q52" s="1607">
        <f t="shared" si="0"/>
        <v>0</v>
      </c>
      <c r="R52" s="1520"/>
      <c r="S52" s="1330"/>
      <c r="T52" s="1344"/>
      <c r="U52" s="1344"/>
      <c r="V52" s="1344"/>
      <c r="W52" s="1344"/>
      <c r="X52" s="1344"/>
      <c r="Y52" s="1344"/>
      <c r="Z52" s="1344"/>
      <c r="AA52" s="1344"/>
      <c r="AB52" s="1344"/>
      <c r="AC52" s="1344"/>
      <c r="AD52" s="1344"/>
      <c r="AE52" s="1344"/>
      <c r="AF52" s="1344"/>
      <c r="AG52" s="1344"/>
      <c r="AH52" s="1344"/>
      <c r="AI52" s="1344"/>
      <c r="AJ52" s="1327"/>
      <c r="AK52" s="1327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</row>
    <row r="53" spans="1:98" s="2" customFormat="1" ht="14.25">
      <c r="A53" s="1602"/>
      <c r="B53" s="1608"/>
      <c r="C53" s="1609"/>
      <c r="D53" s="1610" t="s">
        <v>49</v>
      </c>
      <c r="E53" s="1620">
        <v>3.9769789999999992</v>
      </c>
      <c r="F53" s="1620">
        <v>3.6126470000000008</v>
      </c>
      <c r="G53" s="1620">
        <v>3.7654770000000006</v>
      </c>
      <c r="H53" s="1620">
        <v>3.5169020000000004</v>
      </c>
      <c r="I53" s="1620">
        <v>3.5368239999999997</v>
      </c>
      <c r="J53" s="1620">
        <v>3.2055410000000002</v>
      </c>
      <c r="K53" s="1611">
        <v>3.3216570000000005</v>
      </c>
      <c r="L53" s="1611">
        <v>3.3010249999999992</v>
      </c>
      <c r="M53" s="1611">
        <v>3.7108080000000001</v>
      </c>
      <c r="N53" s="1611">
        <v>3.7886370000000005</v>
      </c>
      <c r="O53" s="1611">
        <v>3.7191189999999992</v>
      </c>
      <c r="P53" s="1619">
        <v>4.3047759999999995</v>
      </c>
      <c r="Q53" s="1612">
        <f t="shared" si="0"/>
        <v>43.760391999999996</v>
      </c>
      <c r="R53" s="1520"/>
      <c r="S53" s="1330"/>
      <c r="T53" s="1344"/>
      <c r="U53" s="1344"/>
      <c r="V53" s="1344"/>
      <c r="W53" s="1344"/>
      <c r="X53" s="1344"/>
      <c r="Y53" s="1344"/>
      <c r="Z53" s="1344"/>
      <c r="AA53" s="1344"/>
      <c r="AB53" s="1344"/>
      <c r="AC53" s="1344"/>
      <c r="AD53" s="1344"/>
      <c r="AE53" s="1344"/>
      <c r="AF53" s="1344"/>
      <c r="AG53" s="1344"/>
      <c r="AH53" s="1344"/>
      <c r="AI53" s="1344"/>
      <c r="AJ53" s="1327"/>
      <c r="AK53" s="1327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</row>
    <row r="54" spans="1:98" s="2" customFormat="1" ht="17.100000000000001" customHeight="1">
      <c r="A54" s="1602"/>
      <c r="B54" s="1603">
        <v>11</v>
      </c>
      <c r="C54" s="1604" t="s">
        <v>237</v>
      </c>
      <c r="D54" s="1613" t="s">
        <v>45</v>
      </c>
      <c r="E54" s="1614"/>
      <c r="F54" s="1614"/>
      <c r="G54" s="1614"/>
      <c r="H54" s="1614"/>
      <c r="I54" s="1614"/>
      <c r="J54" s="1614"/>
      <c r="K54" s="1614"/>
      <c r="L54" s="1614"/>
      <c r="M54" s="1614"/>
      <c r="N54" s="1614"/>
      <c r="O54" s="1614"/>
      <c r="P54" s="1615"/>
      <c r="Q54" s="1607">
        <f t="shared" si="0"/>
        <v>0</v>
      </c>
      <c r="R54" s="1520"/>
      <c r="S54" s="1330"/>
      <c r="T54" s="1344"/>
      <c r="U54" s="1344"/>
      <c r="V54" s="1344"/>
      <c r="W54" s="1344"/>
      <c r="X54" s="1344"/>
      <c r="Y54" s="1344"/>
      <c r="Z54" s="1344"/>
      <c r="AA54" s="1344"/>
      <c r="AB54" s="1344"/>
      <c r="AC54" s="1344"/>
      <c r="AD54" s="1344"/>
      <c r="AE54" s="1344"/>
      <c r="AF54" s="1344"/>
      <c r="AG54" s="1344"/>
      <c r="AH54" s="1344"/>
      <c r="AI54" s="1344"/>
      <c r="AJ54" s="1327"/>
      <c r="AK54" s="1327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</row>
    <row r="55" spans="1:98" s="2" customFormat="1" ht="17.100000000000001" customHeight="1">
      <c r="A55" s="1602"/>
      <c r="B55" s="1603"/>
      <c r="C55" s="1604"/>
      <c r="D55" s="1605" t="s">
        <v>46</v>
      </c>
      <c r="E55" s="1606">
        <v>13.280843500000001</v>
      </c>
      <c r="F55" s="1606">
        <v>13.0236822</v>
      </c>
      <c r="G55" s="1606">
        <v>11.917565100000001</v>
      </c>
      <c r="H55" s="1606">
        <v>8.1992768999999992</v>
      </c>
      <c r="I55" s="1606">
        <v>8.7646982999999992</v>
      </c>
      <c r="J55" s="1606">
        <v>8.7056026000000006</v>
      </c>
      <c r="K55" s="1606">
        <v>10.159873899999999</v>
      </c>
      <c r="L55" s="1606">
        <v>10.5375619</v>
      </c>
      <c r="M55" s="1606">
        <v>10.0907064</v>
      </c>
      <c r="N55" s="1606">
        <v>10.6997099</v>
      </c>
      <c r="O55" s="1606">
        <v>10.6989623</v>
      </c>
      <c r="P55" s="1606">
        <v>12.039385300000001</v>
      </c>
      <c r="Q55" s="1607">
        <f t="shared" si="0"/>
        <v>128.1178683</v>
      </c>
      <c r="R55" s="1520"/>
      <c r="S55" s="1330"/>
      <c r="T55" s="1344"/>
      <c r="U55" s="1344"/>
      <c r="V55" s="1344"/>
      <c r="W55" s="1344"/>
      <c r="X55" s="1344"/>
      <c r="Y55" s="1344"/>
      <c r="Z55" s="1344"/>
      <c r="AA55" s="1344"/>
      <c r="AB55" s="1344"/>
      <c r="AC55" s="1344"/>
      <c r="AD55" s="1344"/>
      <c r="AE55" s="1344"/>
      <c r="AF55" s="1344"/>
      <c r="AG55" s="1344"/>
      <c r="AH55" s="1344"/>
      <c r="AI55" s="1344"/>
      <c r="AJ55" s="1327"/>
      <c r="AK55" s="1327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</row>
    <row r="56" spans="1:98" s="2" customFormat="1" ht="17.100000000000001" customHeight="1">
      <c r="A56" s="1602"/>
      <c r="B56" s="1603"/>
      <c r="C56" s="1604"/>
      <c r="D56" s="1605" t="s">
        <v>47</v>
      </c>
      <c r="E56" s="1606">
        <v>132.18758929999996</v>
      </c>
      <c r="F56" s="1606">
        <v>132.14874519999989</v>
      </c>
      <c r="G56" s="1606">
        <v>100.4261152</v>
      </c>
      <c r="H56" s="1606">
        <v>56.048960100000016</v>
      </c>
      <c r="I56" s="1606">
        <v>70.424044599999988</v>
      </c>
      <c r="J56" s="1606">
        <v>94.205633499999962</v>
      </c>
      <c r="K56" s="1606">
        <v>107.19795919999999</v>
      </c>
      <c r="L56" s="1606">
        <v>109.52955239999994</v>
      </c>
      <c r="M56" s="1606">
        <v>112.60263900000001</v>
      </c>
      <c r="N56" s="1606">
        <v>117.96779420000001</v>
      </c>
      <c r="O56" s="1606">
        <v>119.12956030000002</v>
      </c>
      <c r="P56" s="1606">
        <v>120.1800889</v>
      </c>
      <c r="Q56" s="1607">
        <f t="shared" si="0"/>
        <v>1272.0486819</v>
      </c>
      <c r="R56" s="1520"/>
      <c r="S56" s="1330"/>
      <c r="T56" s="1344"/>
      <c r="U56" s="1344"/>
      <c r="V56" s="1344"/>
      <c r="W56" s="1344"/>
      <c r="X56" s="1344"/>
      <c r="Y56" s="1344"/>
      <c r="Z56" s="1344"/>
      <c r="AA56" s="1344"/>
      <c r="AB56" s="1344"/>
      <c r="AC56" s="1344"/>
      <c r="AD56" s="1344"/>
      <c r="AE56" s="1344"/>
      <c r="AF56" s="1344"/>
      <c r="AG56" s="1344"/>
      <c r="AH56" s="1344"/>
      <c r="AI56" s="1344"/>
      <c r="AJ56" s="1327"/>
      <c r="AK56" s="1327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</row>
    <row r="57" spans="1:98" s="2" customFormat="1" ht="17.100000000000001" customHeight="1">
      <c r="A57" s="1602"/>
      <c r="B57" s="1603"/>
      <c r="C57" s="1604"/>
      <c r="D57" s="1605" t="s">
        <v>48</v>
      </c>
      <c r="E57" s="1606"/>
      <c r="F57" s="1606"/>
      <c r="G57" s="1606"/>
      <c r="H57" s="1606"/>
      <c r="I57" s="1606"/>
      <c r="J57" s="1606"/>
      <c r="K57" s="1606"/>
      <c r="L57" s="1606"/>
      <c r="M57" s="1606"/>
      <c r="N57" s="1606"/>
      <c r="O57" s="1606"/>
      <c r="P57" s="1618"/>
      <c r="Q57" s="1607">
        <f t="shared" si="0"/>
        <v>0</v>
      </c>
      <c r="R57" s="1520"/>
      <c r="S57" s="1330"/>
      <c r="T57" s="1344"/>
      <c r="U57" s="1344"/>
      <c r="V57" s="1344"/>
      <c r="W57" s="1344"/>
      <c r="X57" s="1344"/>
      <c r="Y57" s="1344"/>
      <c r="Z57" s="1344"/>
      <c r="AA57" s="1344"/>
      <c r="AB57" s="1344"/>
      <c r="AC57" s="1344"/>
      <c r="AD57" s="1344"/>
      <c r="AE57" s="1344"/>
      <c r="AF57" s="1344"/>
      <c r="AG57" s="1344"/>
      <c r="AH57" s="1344"/>
      <c r="AI57" s="1344"/>
      <c r="AJ57" s="1327"/>
      <c r="AK57" s="1327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</row>
    <row r="58" spans="1:98" s="2" customFormat="1" ht="14.25">
      <c r="A58" s="1602"/>
      <c r="B58" s="1608"/>
      <c r="C58" s="1609"/>
      <c r="D58" s="1610" t="s">
        <v>49</v>
      </c>
      <c r="E58" s="1611">
        <v>145.46843279999993</v>
      </c>
      <c r="F58" s="1611">
        <v>145.17242739999998</v>
      </c>
      <c r="G58" s="1611">
        <v>112.3436803</v>
      </c>
      <c r="H58" s="1611">
        <v>64.248237000000017</v>
      </c>
      <c r="I58" s="1611">
        <v>79.188742900000022</v>
      </c>
      <c r="J58" s="1611">
        <v>102.91123609999997</v>
      </c>
      <c r="K58" s="1611">
        <v>117.35783310000005</v>
      </c>
      <c r="L58" s="1611">
        <v>120.06711430000006</v>
      </c>
      <c r="M58" s="1611">
        <v>122.69334539999996</v>
      </c>
      <c r="N58" s="1611">
        <v>128.66750410000009</v>
      </c>
      <c r="O58" s="1611">
        <v>129.82852259999999</v>
      </c>
      <c r="P58" s="1619">
        <v>132.21947420000009</v>
      </c>
      <c r="Q58" s="1612">
        <f t="shared" si="0"/>
        <v>1400.1665502000003</v>
      </c>
      <c r="R58" s="1520"/>
      <c r="S58" s="1330"/>
      <c r="T58" s="1344"/>
      <c r="U58" s="1344"/>
      <c r="V58" s="1344"/>
      <c r="W58" s="1344"/>
      <c r="X58" s="1344"/>
      <c r="Y58" s="1344"/>
      <c r="Z58" s="1344"/>
      <c r="AA58" s="1344"/>
      <c r="AB58" s="1344"/>
      <c r="AC58" s="1344"/>
      <c r="AD58" s="1344"/>
      <c r="AE58" s="1344"/>
      <c r="AF58" s="1344"/>
      <c r="AG58" s="1344"/>
      <c r="AH58" s="1344"/>
      <c r="AI58" s="1344"/>
      <c r="AJ58" s="1327"/>
      <c r="AK58" s="1327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</row>
    <row r="59" spans="1:98" s="2" customFormat="1" ht="14.25">
      <c r="A59" s="1602"/>
      <c r="B59" s="1603">
        <v>12</v>
      </c>
      <c r="C59" s="1604" t="s">
        <v>267</v>
      </c>
      <c r="D59" s="1605" t="s">
        <v>45</v>
      </c>
      <c r="E59" s="1620"/>
      <c r="F59" s="1620"/>
      <c r="G59" s="1620"/>
      <c r="H59" s="1620"/>
      <c r="I59" s="1620"/>
      <c r="J59" s="1620"/>
      <c r="K59" s="1620"/>
      <c r="L59" s="1620"/>
      <c r="M59" s="1620"/>
      <c r="N59" s="1620"/>
      <c r="O59" s="1620"/>
      <c r="P59" s="1621"/>
      <c r="Q59" s="1607">
        <f t="shared" si="0"/>
        <v>0</v>
      </c>
      <c r="R59" s="1520"/>
      <c r="S59" s="1330"/>
      <c r="T59" s="1344"/>
      <c r="U59" s="1344"/>
      <c r="V59" s="1344"/>
      <c r="W59" s="1344"/>
      <c r="X59" s="1344"/>
      <c r="Y59" s="1344"/>
      <c r="Z59" s="1344"/>
      <c r="AA59" s="1344"/>
      <c r="AB59" s="1344"/>
      <c r="AC59" s="1344"/>
      <c r="AD59" s="1344"/>
      <c r="AE59" s="1344"/>
      <c r="AF59" s="1344"/>
      <c r="AG59" s="1344"/>
      <c r="AH59" s="1344"/>
      <c r="AI59" s="1344"/>
      <c r="AJ59" s="1327"/>
      <c r="AK59" s="1327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</row>
    <row r="60" spans="1:98" s="2" customFormat="1" ht="14.25">
      <c r="A60" s="1602"/>
      <c r="B60" s="1603"/>
      <c r="C60" s="1604"/>
      <c r="D60" s="1605" t="s">
        <v>46</v>
      </c>
      <c r="E60" s="1616">
        <v>7.2812459999999994</v>
      </c>
      <c r="F60" s="1616">
        <v>7.1746809999999996</v>
      </c>
      <c r="G60" s="1616">
        <v>7.3413590000000006</v>
      </c>
      <c r="H60" s="1616">
        <v>6.8760339999999989</v>
      </c>
      <c r="I60" s="1616">
        <v>7.226094999999999</v>
      </c>
      <c r="J60" s="1616">
        <v>5.9509220000000003</v>
      </c>
      <c r="K60" s="1616">
        <v>6.2062600000000003</v>
      </c>
      <c r="L60" s="1616">
        <v>6.6201030000000003</v>
      </c>
      <c r="M60" s="1616">
        <v>6.3882189999999994</v>
      </c>
      <c r="N60" s="1616">
        <v>6.5783270000000007</v>
      </c>
      <c r="O60" s="1616">
        <v>6.7932640000000006</v>
      </c>
      <c r="P60" s="1616">
        <v>7.5898789999999998</v>
      </c>
      <c r="Q60" s="1607">
        <f t="shared" si="0"/>
        <v>82.026388999999995</v>
      </c>
      <c r="R60" s="1520"/>
      <c r="S60" s="1330"/>
      <c r="T60" s="1344"/>
      <c r="U60" s="1344"/>
      <c r="V60" s="1344"/>
      <c r="W60" s="1344"/>
      <c r="X60" s="1344"/>
      <c r="Y60" s="1344"/>
      <c r="Z60" s="1344"/>
      <c r="AA60" s="1344"/>
      <c r="AB60" s="1344"/>
      <c r="AC60" s="1344"/>
      <c r="AD60" s="1344"/>
      <c r="AE60" s="1344"/>
      <c r="AF60" s="1344"/>
      <c r="AG60" s="1344"/>
      <c r="AH60" s="1344"/>
      <c r="AI60" s="1344"/>
      <c r="AJ60" s="1327"/>
      <c r="AK60" s="1327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</row>
    <row r="61" spans="1:98" s="2" customFormat="1" ht="14.25">
      <c r="A61" s="1602"/>
      <c r="B61" s="1603"/>
      <c r="C61" s="1604"/>
      <c r="D61" s="1605" t="s">
        <v>47</v>
      </c>
      <c r="E61" s="1606">
        <v>25.577413</v>
      </c>
      <c r="F61" s="1606">
        <v>25.346531000000006</v>
      </c>
      <c r="G61" s="1606">
        <v>23.552936000000006</v>
      </c>
      <c r="H61" s="1606">
        <v>18.119315999999994</v>
      </c>
      <c r="I61" s="1606">
        <v>22.383868999999994</v>
      </c>
      <c r="J61" s="1606">
        <v>26.287205000000004</v>
      </c>
      <c r="K61" s="1606">
        <v>25.044550999999998</v>
      </c>
      <c r="L61" s="1606">
        <v>23.241015000000001</v>
      </c>
      <c r="M61" s="1606">
        <v>22.205202000000007</v>
      </c>
      <c r="N61" s="1606">
        <v>24.931147999999997</v>
      </c>
      <c r="O61" s="1606">
        <v>27.178447000000002</v>
      </c>
      <c r="P61" s="1606">
        <v>32.320019000000016</v>
      </c>
      <c r="Q61" s="1607">
        <f t="shared" si="0"/>
        <v>296.18765200000001</v>
      </c>
      <c r="R61" s="1520"/>
      <c r="S61" s="1330"/>
      <c r="T61" s="1344"/>
      <c r="U61" s="1344"/>
      <c r="V61" s="1344"/>
      <c r="W61" s="1344"/>
      <c r="X61" s="1344"/>
      <c r="Y61" s="1344"/>
      <c r="Z61" s="1344"/>
      <c r="AA61" s="1344"/>
      <c r="AB61" s="1344"/>
      <c r="AC61" s="1344"/>
      <c r="AD61" s="1344"/>
      <c r="AE61" s="1344"/>
      <c r="AF61" s="1344"/>
      <c r="AG61" s="1344"/>
      <c r="AH61" s="1344"/>
      <c r="AI61" s="1344"/>
      <c r="AJ61" s="1327"/>
      <c r="AK61" s="1327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</row>
    <row r="62" spans="1:98" s="2" customFormat="1" ht="14.25">
      <c r="A62" s="1602"/>
      <c r="B62" s="1603"/>
      <c r="C62" s="1604"/>
      <c r="D62" s="1605" t="s">
        <v>48</v>
      </c>
      <c r="E62" s="1606"/>
      <c r="F62" s="1606"/>
      <c r="G62" s="1606"/>
      <c r="H62" s="1606"/>
      <c r="I62" s="1606"/>
      <c r="J62" s="1606"/>
      <c r="K62" s="1606"/>
      <c r="L62" s="1606"/>
      <c r="M62" s="1606"/>
      <c r="N62" s="1606"/>
      <c r="O62" s="1606"/>
      <c r="P62" s="1618"/>
      <c r="Q62" s="1607">
        <f t="shared" si="0"/>
        <v>0</v>
      </c>
      <c r="R62" s="1520"/>
      <c r="S62" s="1330"/>
      <c r="T62" s="1344"/>
      <c r="U62" s="1344"/>
      <c r="V62" s="1344"/>
      <c r="W62" s="1344"/>
      <c r="X62" s="1344"/>
      <c r="Y62" s="1344"/>
      <c r="Z62" s="1344"/>
      <c r="AA62" s="1344"/>
      <c r="AB62" s="1344"/>
      <c r="AC62" s="1344"/>
      <c r="AD62" s="1344"/>
      <c r="AE62" s="1344"/>
      <c r="AF62" s="1344"/>
      <c r="AG62" s="1344"/>
      <c r="AH62" s="1344"/>
      <c r="AI62" s="1344"/>
      <c r="AJ62" s="1327"/>
      <c r="AK62" s="1327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</row>
    <row r="63" spans="1:98" s="2" customFormat="1" ht="14.25">
      <c r="A63" s="1602"/>
      <c r="B63" s="1608"/>
      <c r="C63" s="1609"/>
      <c r="D63" s="1610" t="s">
        <v>49</v>
      </c>
      <c r="E63" s="1611">
        <v>32.858659000000017</v>
      </c>
      <c r="F63" s="1611">
        <v>32.521212000000006</v>
      </c>
      <c r="G63" s="1611">
        <v>30.894295</v>
      </c>
      <c r="H63" s="1611">
        <v>24.995349999999995</v>
      </c>
      <c r="I63" s="1611">
        <v>29.609963999999984</v>
      </c>
      <c r="J63" s="1611">
        <v>32.238127000000006</v>
      </c>
      <c r="K63" s="1611">
        <v>31.250810999999999</v>
      </c>
      <c r="L63" s="1611">
        <v>29.861118000000005</v>
      </c>
      <c r="M63" s="1611">
        <v>28.593420999999992</v>
      </c>
      <c r="N63" s="1611">
        <v>31.509475000000009</v>
      </c>
      <c r="O63" s="1611">
        <v>33.971711000000013</v>
      </c>
      <c r="P63" s="1622">
        <v>39.909898000000013</v>
      </c>
      <c r="Q63" s="1612">
        <f t="shared" si="0"/>
        <v>378.21404100000007</v>
      </c>
      <c r="R63" s="1520"/>
      <c r="S63" s="1330"/>
      <c r="T63" s="1344"/>
      <c r="U63" s="1344"/>
      <c r="V63" s="1344"/>
      <c r="W63" s="1344"/>
      <c r="X63" s="1344"/>
      <c r="Y63" s="1344"/>
      <c r="Z63" s="1344"/>
      <c r="AA63" s="1344"/>
      <c r="AB63" s="1344"/>
      <c r="AC63" s="1344"/>
      <c r="AD63" s="1344"/>
      <c r="AE63" s="1344"/>
      <c r="AF63" s="1344"/>
      <c r="AG63" s="1344"/>
      <c r="AH63" s="1344"/>
      <c r="AI63" s="1344"/>
      <c r="AJ63" s="1327"/>
      <c r="AK63" s="1327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</row>
    <row r="64" spans="1:98" s="2" customFormat="1" ht="14.25">
      <c r="A64" s="1602"/>
      <c r="B64" s="1603">
        <v>13</v>
      </c>
      <c r="C64" s="1604" t="s">
        <v>268</v>
      </c>
      <c r="D64" s="1605" t="s">
        <v>45</v>
      </c>
      <c r="E64" s="1620"/>
      <c r="F64" s="1620"/>
      <c r="G64" s="1620"/>
      <c r="H64" s="1620"/>
      <c r="I64" s="1620"/>
      <c r="J64" s="1620"/>
      <c r="K64" s="1620"/>
      <c r="L64" s="1620"/>
      <c r="M64" s="1620"/>
      <c r="N64" s="1620"/>
      <c r="O64" s="1620"/>
      <c r="P64" s="1623"/>
      <c r="Q64" s="1607">
        <f t="shared" si="0"/>
        <v>0</v>
      </c>
      <c r="R64" s="1520"/>
      <c r="S64" s="1330"/>
      <c r="T64" s="1344"/>
      <c r="U64" s="1344"/>
      <c r="V64" s="1344"/>
      <c r="W64" s="1344"/>
      <c r="X64" s="1344"/>
      <c r="Y64" s="1344"/>
      <c r="Z64" s="1344"/>
      <c r="AA64" s="1344"/>
      <c r="AB64" s="1344"/>
      <c r="AC64" s="1344"/>
      <c r="AD64" s="1344"/>
      <c r="AE64" s="1344"/>
      <c r="AF64" s="1344"/>
      <c r="AG64" s="1344"/>
      <c r="AH64" s="1344"/>
      <c r="AI64" s="1344"/>
      <c r="AJ64" s="1327"/>
      <c r="AK64" s="1327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</row>
    <row r="65" spans="1:98" s="2" customFormat="1" ht="14.25">
      <c r="A65" s="1602"/>
      <c r="B65" s="1603"/>
      <c r="C65" s="1604"/>
      <c r="D65" s="1605" t="s">
        <v>46</v>
      </c>
      <c r="E65" s="1620"/>
      <c r="F65" s="1620"/>
      <c r="G65" s="1620"/>
      <c r="H65" s="1620"/>
      <c r="I65" s="1620"/>
      <c r="J65" s="1620"/>
      <c r="K65" s="1620"/>
      <c r="L65" s="1620"/>
      <c r="M65" s="1620"/>
      <c r="N65" s="1620"/>
      <c r="O65" s="1620"/>
      <c r="P65" s="1623"/>
      <c r="Q65" s="1607">
        <f t="shared" si="0"/>
        <v>0</v>
      </c>
      <c r="R65" s="1520"/>
      <c r="S65" s="1330"/>
      <c r="T65" s="1344"/>
      <c r="U65" s="1344"/>
      <c r="V65" s="1344"/>
      <c r="W65" s="1344"/>
      <c r="X65" s="1344"/>
      <c r="Y65" s="1344"/>
      <c r="Z65" s="1344"/>
      <c r="AA65" s="1344"/>
      <c r="AB65" s="1344"/>
      <c r="AC65" s="1344"/>
      <c r="AD65" s="1344"/>
      <c r="AE65" s="1344"/>
      <c r="AF65" s="1344"/>
      <c r="AG65" s="1344"/>
      <c r="AH65" s="1344"/>
      <c r="AI65" s="1344"/>
      <c r="AJ65" s="1327"/>
      <c r="AK65" s="1327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</row>
    <row r="66" spans="1:98" s="2" customFormat="1" ht="14.25">
      <c r="A66" s="1602"/>
      <c r="B66" s="1603"/>
      <c r="C66" s="1604"/>
      <c r="D66" s="1605" t="s">
        <v>47</v>
      </c>
      <c r="E66" s="1620">
        <v>12.951523999999997</v>
      </c>
      <c r="F66" s="1620">
        <v>12.8595819</v>
      </c>
      <c r="G66" s="1620">
        <v>9.8965492000000008</v>
      </c>
      <c r="H66" s="1620">
        <v>5.0068632999999991</v>
      </c>
      <c r="I66" s="1620">
        <v>6.084667500000001</v>
      </c>
      <c r="J66" s="1620">
        <v>8.3780622999999999</v>
      </c>
      <c r="K66" s="1620">
        <v>11.021327600000003</v>
      </c>
      <c r="L66" s="1620">
        <v>11.294122300000003</v>
      </c>
      <c r="M66" s="1620">
        <v>11.664129600000003</v>
      </c>
      <c r="N66" s="1620">
        <v>11.1077046</v>
      </c>
      <c r="O66" s="1620">
        <v>11.338937499999997</v>
      </c>
      <c r="P66" s="1623">
        <v>11.44609</v>
      </c>
      <c r="Q66" s="1607">
        <f t="shared" si="0"/>
        <v>123.04955980000001</v>
      </c>
      <c r="R66" s="1520"/>
      <c r="S66" s="1330"/>
      <c r="T66" s="1344"/>
      <c r="U66" s="1344"/>
      <c r="V66" s="1344"/>
      <c r="W66" s="1344"/>
      <c r="X66" s="1344"/>
      <c r="Y66" s="1344"/>
      <c r="Z66" s="1344"/>
      <c r="AA66" s="1344"/>
      <c r="AB66" s="1344"/>
      <c r="AC66" s="1344"/>
      <c r="AD66" s="1344"/>
      <c r="AE66" s="1344"/>
      <c r="AF66" s="1344"/>
      <c r="AG66" s="1344"/>
      <c r="AH66" s="1344"/>
      <c r="AI66" s="1344"/>
      <c r="AJ66" s="1327"/>
      <c r="AK66" s="1327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</row>
    <row r="67" spans="1:98" s="2" customFormat="1" ht="14.25">
      <c r="A67" s="1602"/>
      <c r="B67" s="1603"/>
      <c r="C67" s="1604"/>
      <c r="D67" s="1605" t="s">
        <v>48</v>
      </c>
      <c r="E67" s="1620"/>
      <c r="F67" s="1620"/>
      <c r="G67" s="1620"/>
      <c r="H67" s="1620"/>
      <c r="I67" s="1620"/>
      <c r="J67" s="1620"/>
      <c r="K67" s="1620"/>
      <c r="L67" s="1620"/>
      <c r="M67" s="1620"/>
      <c r="N67" s="1620"/>
      <c r="O67" s="1620"/>
      <c r="P67" s="1623"/>
      <c r="Q67" s="1607">
        <f t="shared" si="0"/>
        <v>0</v>
      </c>
      <c r="R67" s="1520"/>
      <c r="S67" s="1330"/>
      <c r="T67" s="1344"/>
      <c r="U67" s="1344"/>
      <c r="V67" s="1344"/>
      <c r="W67" s="1344"/>
      <c r="X67" s="1344"/>
      <c r="Y67" s="1344"/>
      <c r="Z67" s="1344"/>
      <c r="AA67" s="1344"/>
      <c r="AB67" s="1344"/>
      <c r="AC67" s="1344"/>
      <c r="AD67" s="1344"/>
      <c r="AE67" s="1344"/>
      <c r="AF67" s="1344"/>
      <c r="AG67" s="1344"/>
      <c r="AH67" s="1344"/>
      <c r="AI67" s="1344"/>
      <c r="AJ67" s="1327"/>
      <c r="AK67" s="1327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</row>
    <row r="68" spans="1:98" s="2" customFormat="1" ht="14.25">
      <c r="A68" s="1602"/>
      <c r="B68" s="1608"/>
      <c r="C68" s="1609"/>
      <c r="D68" s="1610" t="s">
        <v>49</v>
      </c>
      <c r="E68" s="1611">
        <v>12.951523999999997</v>
      </c>
      <c r="F68" s="1611">
        <v>12.8595819</v>
      </c>
      <c r="G68" s="1611">
        <v>9.8965492000000008</v>
      </c>
      <c r="H68" s="1611">
        <v>5.0068632999999991</v>
      </c>
      <c r="I68" s="1611">
        <v>6.084667500000001</v>
      </c>
      <c r="J68" s="1611">
        <v>8.3780622999999999</v>
      </c>
      <c r="K68" s="1611">
        <v>11.021327600000003</v>
      </c>
      <c r="L68" s="1611">
        <v>11.294122300000003</v>
      </c>
      <c r="M68" s="1611">
        <v>11.664129600000003</v>
      </c>
      <c r="N68" s="1611">
        <v>11.1077046</v>
      </c>
      <c r="O68" s="1611">
        <v>11.338937499999997</v>
      </c>
      <c r="P68" s="1622">
        <v>11.44609</v>
      </c>
      <c r="Q68" s="1612">
        <f t="shared" si="0"/>
        <v>123.04955980000001</v>
      </c>
      <c r="R68" s="1520"/>
      <c r="S68" s="1330"/>
      <c r="T68" s="1344"/>
      <c r="U68" s="1344"/>
      <c r="V68" s="1344"/>
      <c r="W68" s="1344"/>
      <c r="X68" s="1344"/>
      <c r="Y68" s="1344"/>
      <c r="Z68" s="1344"/>
      <c r="AA68" s="1344"/>
      <c r="AB68" s="1344"/>
      <c r="AC68" s="1344"/>
      <c r="AD68" s="1344"/>
      <c r="AE68" s="1344"/>
      <c r="AF68" s="1344"/>
      <c r="AG68" s="1344"/>
      <c r="AH68" s="1344"/>
      <c r="AI68" s="1344"/>
      <c r="AJ68" s="1327"/>
      <c r="AK68" s="1327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</row>
    <row r="69" spans="1:98" s="2" customFormat="1" ht="14.25">
      <c r="A69" s="1602"/>
      <c r="B69" s="1603">
        <v>14</v>
      </c>
      <c r="C69" s="1604" t="s">
        <v>32</v>
      </c>
      <c r="D69" s="1605" t="s">
        <v>45</v>
      </c>
      <c r="E69" s="1620"/>
      <c r="F69" s="1620"/>
      <c r="G69" s="1620"/>
      <c r="H69" s="1620"/>
      <c r="I69" s="1620"/>
      <c r="J69" s="1620"/>
      <c r="K69" s="1620"/>
      <c r="L69" s="1620"/>
      <c r="M69" s="1620"/>
      <c r="N69" s="1620"/>
      <c r="O69" s="1620"/>
      <c r="P69" s="1623"/>
      <c r="Q69" s="1607">
        <f t="shared" ref="Q69:Q73" si="1">SUM(E69:P69)</f>
        <v>0</v>
      </c>
      <c r="R69" s="1520"/>
      <c r="S69" s="1330"/>
      <c r="T69" s="1344"/>
      <c r="U69" s="1344"/>
      <c r="V69" s="1344"/>
      <c r="W69" s="1344"/>
      <c r="X69" s="1344"/>
      <c r="Y69" s="1344"/>
      <c r="Z69" s="1344"/>
      <c r="AA69" s="1344"/>
      <c r="AB69" s="1344"/>
      <c r="AC69" s="1344"/>
      <c r="AD69" s="1344"/>
      <c r="AE69" s="1344"/>
      <c r="AF69" s="1344"/>
      <c r="AG69" s="1344"/>
      <c r="AH69" s="1344"/>
      <c r="AI69" s="1344"/>
      <c r="AJ69" s="1327"/>
      <c r="AK69" s="1327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</row>
    <row r="70" spans="1:98" s="2" customFormat="1" ht="14.25">
      <c r="A70" s="1602"/>
      <c r="B70" s="1603"/>
      <c r="C70" s="1604"/>
      <c r="D70" s="1605" t="s">
        <v>46</v>
      </c>
      <c r="E70" s="1624">
        <v>0.71042909999999992</v>
      </c>
      <c r="F70" s="1624">
        <v>0.73214769999999996</v>
      </c>
      <c r="G70" s="1624">
        <v>0.7314700999999999</v>
      </c>
      <c r="H70" s="1624">
        <v>0.52066220000000007</v>
      </c>
      <c r="I70" s="1624">
        <v>0.69109049999999994</v>
      </c>
      <c r="J70" s="1624">
        <v>0.70706279999999999</v>
      </c>
      <c r="K70" s="1624">
        <v>0.75552279999999994</v>
      </c>
      <c r="L70" s="1624">
        <v>0.82791729999999997</v>
      </c>
      <c r="M70" s="1624">
        <v>0.80997359999999996</v>
      </c>
      <c r="N70" s="1624">
        <v>0.88000899999999993</v>
      </c>
      <c r="O70" s="1624">
        <v>0.86178710000000003</v>
      </c>
      <c r="P70" s="1624">
        <v>0.96107919999999991</v>
      </c>
      <c r="Q70" s="1607">
        <f t="shared" si="1"/>
        <v>9.1891514000000001</v>
      </c>
      <c r="R70" s="1520"/>
      <c r="S70" s="1330"/>
      <c r="T70" s="1344"/>
      <c r="U70" s="1344"/>
      <c r="V70" s="1344"/>
      <c r="W70" s="1344"/>
      <c r="X70" s="1344"/>
      <c r="Y70" s="1344"/>
      <c r="Z70" s="1344"/>
      <c r="AA70" s="1344"/>
      <c r="AB70" s="1344"/>
      <c r="AC70" s="1344"/>
      <c r="AD70" s="1344"/>
      <c r="AE70" s="1344"/>
      <c r="AF70" s="1344"/>
      <c r="AG70" s="1344"/>
      <c r="AH70" s="1344"/>
      <c r="AI70" s="1344"/>
      <c r="AJ70" s="1327"/>
      <c r="AK70" s="1327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</row>
    <row r="71" spans="1:98" s="2" customFormat="1" ht="14.25">
      <c r="A71" s="1602"/>
      <c r="B71" s="1603"/>
      <c r="C71" s="1604"/>
      <c r="D71" s="1605" t="s">
        <v>47</v>
      </c>
      <c r="E71" s="1624">
        <v>12.866570199999998</v>
      </c>
      <c r="F71" s="1624">
        <v>11.259263800000001</v>
      </c>
      <c r="G71" s="1624">
        <v>11.299515999999999</v>
      </c>
      <c r="H71" s="1624">
        <v>9.4664254999999979</v>
      </c>
      <c r="I71" s="1624">
        <v>9.3381947000000007</v>
      </c>
      <c r="J71" s="1624">
        <v>9.7693551000000003</v>
      </c>
      <c r="K71" s="1624">
        <v>10.551826699999999</v>
      </c>
      <c r="L71" s="1624">
        <v>11.611129100000003</v>
      </c>
      <c r="M71" s="1624">
        <v>12.321772799999998</v>
      </c>
      <c r="N71" s="1624">
        <v>13.121863999999997</v>
      </c>
      <c r="O71" s="1624">
        <v>12.203300800000003</v>
      </c>
      <c r="P71" s="1624">
        <v>12.945767199999999</v>
      </c>
      <c r="Q71" s="1607">
        <f t="shared" si="1"/>
        <v>136.75498590000001</v>
      </c>
      <c r="R71" s="1520"/>
      <c r="S71" s="1330"/>
      <c r="T71" s="1344"/>
      <c r="U71" s="1344"/>
      <c r="V71" s="1344"/>
      <c r="W71" s="1344"/>
      <c r="X71" s="1344"/>
      <c r="Y71" s="1344"/>
      <c r="Z71" s="1344"/>
      <c r="AA71" s="1344"/>
      <c r="AB71" s="1344"/>
      <c r="AC71" s="1344"/>
      <c r="AD71" s="1344"/>
      <c r="AE71" s="1344"/>
      <c r="AF71" s="1344"/>
      <c r="AG71" s="1344"/>
      <c r="AH71" s="1344"/>
      <c r="AI71" s="1344"/>
      <c r="AJ71" s="1327"/>
      <c r="AK71" s="1327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</row>
    <row r="72" spans="1:98" s="2" customFormat="1" ht="14.25">
      <c r="A72" s="1602"/>
      <c r="B72" s="1603"/>
      <c r="C72" s="1604"/>
      <c r="D72" s="1605" t="s">
        <v>48</v>
      </c>
      <c r="E72" s="1624"/>
      <c r="F72" s="1624"/>
      <c r="G72" s="1624"/>
      <c r="H72" s="1624"/>
      <c r="I72" s="1624"/>
      <c r="J72" s="1624"/>
      <c r="K72" s="1624"/>
      <c r="L72" s="1624"/>
      <c r="M72" s="1624"/>
      <c r="N72" s="1624"/>
      <c r="O72" s="1624"/>
      <c r="P72" s="1625"/>
      <c r="Q72" s="1607">
        <f t="shared" si="1"/>
        <v>0</v>
      </c>
      <c r="R72" s="1520"/>
      <c r="S72" s="1330"/>
      <c r="T72" s="1344"/>
      <c r="U72" s="1344"/>
      <c r="V72" s="1344"/>
      <c r="W72" s="1344"/>
      <c r="X72" s="1344"/>
      <c r="Y72" s="1344"/>
      <c r="Z72" s="1344"/>
      <c r="AA72" s="1344"/>
      <c r="AB72" s="1344"/>
      <c r="AC72" s="1344"/>
      <c r="AD72" s="1344"/>
      <c r="AE72" s="1344"/>
      <c r="AF72" s="1344"/>
      <c r="AG72" s="1344"/>
      <c r="AH72" s="1344"/>
      <c r="AI72" s="1344"/>
      <c r="AJ72" s="1327"/>
      <c r="AK72" s="1327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</row>
    <row r="73" spans="1:98" s="2" customFormat="1" ht="15" thickBot="1">
      <c r="A73" s="1602"/>
      <c r="B73" s="1608"/>
      <c r="C73" s="1626"/>
      <c r="D73" s="1610" t="s">
        <v>49</v>
      </c>
      <c r="E73" s="1611">
        <v>13.576999300000001</v>
      </c>
      <c r="F73" s="1611">
        <v>11.991411499999995</v>
      </c>
      <c r="G73" s="1611">
        <v>12.030986099999996</v>
      </c>
      <c r="H73" s="1611">
        <v>9.9870877</v>
      </c>
      <c r="I73" s="1611">
        <v>10.0292852</v>
      </c>
      <c r="J73" s="1611">
        <v>10.4764179</v>
      </c>
      <c r="K73" s="1611">
        <v>11.307349499999999</v>
      </c>
      <c r="L73" s="1611">
        <v>12.439046399999999</v>
      </c>
      <c r="M73" s="1611">
        <v>13.131746400000001</v>
      </c>
      <c r="N73" s="1611">
        <v>14.001873000000003</v>
      </c>
      <c r="O73" s="1611">
        <v>13.065087900000005</v>
      </c>
      <c r="P73" s="1622">
        <v>13.906846399999999</v>
      </c>
      <c r="Q73" s="1612">
        <f t="shared" si="1"/>
        <v>145.94413729999999</v>
      </c>
      <c r="R73" s="1520"/>
      <c r="S73" s="1330"/>
      <c r="T73" s="1344"/>
      <c r="U73" s="1344"/>
      <c r="V73" s="1344"/>
      <c r="W73" s="1344"/>
      <c r="X73" s="1344"/>
      <c r="Y73" s="1344"/>
      <c r="Z73" s="1344"/>
      <c r="AA73" s="1344"/>
      <c r="AB73" s="1344"/>
      <c r="AC73" s="1344"/>
      <c r="AD73" s="1344"/>
      <c r="AE73" s="1344"/>
      <c r="AF73" s="1344"/>
      <c r="AG73" s="1344"/>
      <c r="AH73" s="1344"/>
      <c r="AI73" s="1344"/>
      <c r="AJ73" s="1327"/>
      <c r="AK73" s="1327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</row>
    <row r="74" spans="1:98" ht="17.25" customHeight="1">
      <c r="A74" s="1602"/>
      <c r="B74" s="2026" t="s">
        <v>177</v>
      </c>
      <c r="C74" s="2027"/>
      <c r="D74" s="1627" t="s">
        <v>45</v>
      </c>
      <c r="E74" s="1628">
        <f>SUMIF($D$4:$D$73,$D$74,E4:E73)</f>
        <v>2.2211433999999999</v>
      </c>
      <c r="F74" s="1628">
        <f t="shared" ref="F74:P74" si="2">SUMIF($D$4:$D$73,$D$74,F4:F73)</f>
        <v>2.2814511999999998</v>
      </c>
      <c r="G74" s="1628">
        <f t="shared" si="2"/>
        <v>2.2073802999999996</v>
      </c>
      <c r="H74" s="1628">
        <f t="shared" si="2"/>
        <v>1.3927419000000001</v>
      </c>
      <c r="I74" s="1628">
        <f t="shared" si="2"/>
        <v>1.4756157999999999</v>
      </c>
      <c r="J74" s="1628">
        <f t="shared" si="2"/>
        <v>1.4275198999999998</v>
      </c>
      <c r="K74" s="1628">
        <f t="shared" si="2"/>
        <v>1.862743</v>
      </c>
      <c r="L74" s="1628">
        <f t="shared" si="2"/>
        <v>1.8539536000000001</v>
      </c>
      <c r="M74" s="1628">
        <f t="shared" si="2"/>
        <v>2.0154188</v>
      </c>
      <c r="N74" s="1628">
        <f t="shared" si="2"/>
        <v>2.1692942</v>
      </c>
      <c r="O74" s="1628">
        <f t="shared" si="2"/>
        <v>2.3058774</v>
      </c>
      <c r="P74" s="1628">
        <f t="shared" si="2"/>
        <v>2.5455528000000003</v>
      </c>
      <c r="Q74" s="1629">
        <f>SUM(E74:P74)</f>
        <v>23.7586923</v>
      </c>
      <c r="R74" s="1520"/>
      <c r="S74" s="1330"/>
      <c r="T74" s="1344"/>
      <c r="U74" s="1344"/>
      <c r="V74" s="1344"/>
      <c r="W74" s="1344"/>
      <c r="X74" s="1344"/>
      <c r="Y74" s="1344"/>
      <c r="Z74" s="1344"/>
      <c r="AA74" s="1344"/>
      <c r="AB74" s="1344"/>
      <c r="AC74" s="1344"/>
      <c r="AD74" s="1344"/>
      <c r="AE74" s="1344"/>
      <c r="AF74" s="1344"/>
      <c r="AG74" s="1344"/>
      <c r="AH74" s="1344"/>
      <c r="AI74" s="1344"/>
      <c r="AK74" s="1330"/>
      <c r="AL74" s="15"/>
      <c r="AM74" s="15"/>
      <c r="AN74" s="15"/>
      <c r="AO74" s="15"/>
      <c r="AP74" s="15"/>
      <c r="AQ74" s="15"/>
      <c r="AR74" s="15"/>
    </row>
    <row r="75" spans="1:98" ht="17.25" customHeight="1">
      <c r="A75" s="1602"/>
      <c r="B75" s="2028"/>
      <c r="C75" s="2029"/>
      <c r="D75" s="1630" t="s">
        <v>46</v>
      </c>
      <c r="E75" s="1631">
        <f>SUMIF($D$4:$D$73,$D$75,E4:E73)</f>
        <v>25.369278099999999</v>
      </c>
      <c r="F75" s="1631">
        <f t="shared" ref="F75:P75" si="3">SUMIF($D$4:$D$73,$D$75,F4:F73)</f>
        <v>24.8169124</v>
      </c>
      <c r="G75" s="1631">
        <f t="shared" si="3"/>
        <v>22.262502900000001</v>
      </c>
      <c r="H75" s="1631">
        <f t="shared" si="3"/>
        <v>16.194581899999996</v>
      </c>
      <c r="I75" s="1631">
        <f t="shared" si="3"/>
        <v>18.2247032</v>
      </c>
      <c r="J75" s="1631">
        <f t="shared" si="3"/>
        <v>18.5806957</v>
      </c>
      <c r="K75" s="1631">
        <f t="shared" si="3"/>
        <v>21.570687500000002</v>
      </c>
      <c r="L75" s="1631">
        <f t="shared" si="3"/>
        <v>21.619903900000001</v>
      </c>
      <c r="M75" s="1631">
        <f t="shared" si="3"/>
        <v>21.0287851</v>
      </c>
      <c r="N75" s="1631">
        <f t="shared" si="3"/>
        <v>22.160338400000004</v>
      </c>
      <c r="O75" s="1631">
        <f t="shared" si="3"/>
        <v>22.242069900000001</v>
      </c>
      <c r="P75" s="1631">
        <f t="shared" si="3"/>
        <v>24.543894600000002</v>
      </c>
      <c r="Q75" s="1607">
        <f>SUM(E75:P75)</f>
        <v>258.61435359999996</v>
      </c>
      <c r="R75" s="1520"/>
      <c r="S75" s="1330"/>
      <c r="T75" s="1344"/>
      <c r="U75" s="1344"/>
      <c r="V75" s="1344"/>
      <c r="W75" s="1344"/>
      <c r="X75" s="1344"/>
      <c r="Y75" s="1344"/>
      <c r="Z75" s="1344"/>
      <c r="AA75" s="1344"/>
      <c r="AB75" s="1344"/>
      <c r="AC75" s="1344"/>
      <c r="AD75" s="1344"/>
      <c r="AE75" s="1344"/>
      <c r="AF75" s="1344"/>
      <c r="AG75" s="1344"/>
      <c r="AH75" s="1344"/>
      <c r="AI75" s="1344"/>
    </row>
    <row r="76" spans="1:98" ht="17.25" customHeight="1">
      <c r="A76" s="1602"/>
      <c r="B76" s="2028"/>
      <c r="C76" s="2029"/>
      <c r="D76" s="1630" t="s">
        <v>47</v>
      </c>
      <c r="E76" s="1631">
        <f>SUMIF($D$4:$D$73,$D$76,E4:E73)</f>
        <v>264.51605899999993</v>
      </c>
      <c r="F76" s="1631">
        <f t="shared" ref="F76:P76" si="4">SUMIF($D$4:$D$73,$D$76,F4:F73)</f>
        <v>258.88345119999985</v>
      </c>
      <c r="G76" s="1631">
        <f t="shared" si="4"/>
        <v>216.81902730000004</v>
      </c>
      <c r="H76" s="1631">
        <f t="shared" si="4"/>
        <v>150.44963440000001</v>
      </c>
      <c r="I76" s="1631">
        <f t="shared" si="4"/>
        <v>170.37566759999999</v>
      </c>
      <c r="J76" s="1631">
        <f t="shared" si="4"/>
        <v>201.13868959999999</v>
      </c>
      <c r="K76" s="1631">
        <f t="shared" si="4"/>
        <v>221.78531359999999</v>
      </c>
      <c r="L76" s="1631">
        <f t="shared" si="4"/>
        <v>226.08037719999993</v>
      </c>
      <c r="M76" s="1631">
        <f t="shared" si="4"/>
        <v>233.22958410000004</v>
      </c>
      <c r="N76" s="1631">
        <f t="shared" si="4"/>
        <v>252.54869580000002</v>
      </c>
      <c r="O76" s="1631">
        <f t="shared" si="4"/>
        <v>254.02223899999998</v>
      </c>
      <c r="P76" s="1631">
        <f t="shared" si="4"/>
        <v>266.71579400000002</v>
      </c>
      <c r="Q76" s="1607">
        <f>SUM(E76:P76)</f>
        <v>2716.5645328000001</v>
      </c>
      <c r="R76" s="1520"/>
      <c r="S76" s="1330"/>
      <c r="T76" s="1344"/>
      <c r="U76" s="1344"/>
      <c r="V76" s="1344"/>
      <c r="W76" s="1344"/>
      <c r="X76" s="1344"/>
      <c r="Y76" s="1344"/>
      <c r="Z76" s="1344"/>
      <c r="AA76" s="1344"/>
      <c r="AB76" s="1344"/>
      <c r="AC76" s="1344"/>
      <c r="AD76" s="1344"/>
      <c r="AE76" s="1344"/>
      <c r="AF76" s="1344"/>
      <c r="AG76" s="1344"/>
      <c r="AH76" s="1344"/>
      <c r="AI76" s="1344"/>
    </row>
    <row r="77" spans="1:98" ht="17.25" customHeight="1" thickBot="1">
      <c r="A77" s="1602"/>
      <c r="B77" s="2030"/>
      <c r="C77" s="2031"/>
      <c r="D77" s="1632" t="s">
        <v>48</v>
      </c>
      <c r="E77" s="1633">
        <f>SUMIF($D$4:$D$73,$D$77,E4:E73)</f>
        <v>5.5773000000000003E-3</v>
      </c>
      <c r="F77" s="1633">
        <f t="shared" ref="F77:P77" si="5">SUMIF($D$4:$D$73,$D$77,F4:F73)</f>
        <v>1.3543599999999999E-2</v>
      </c>
      <c r="G77" s="1633">
        <f t="shared" si="5"/>
        <v>2.73996E-2</v>
      </c>
      <c r="H77" s="1633">
        <f t="shared" si="5"/>
        <v>8.2313800000000006E-2</v>
      </c>
      <c r="I77" s="1633">
        <f t="shared" si="5"/>
        <v>9.1727199999999995E-2</v>
      </c>
      <c r="J77" s="1633">
        <f t="shared" si="5"/>
        <v>0.109349</v>
      </c>
      <c r="K77" s="1633">
        <f t="shared" si="5"/>
        <v>7.26826E-2</v>
      </c>
      <c r="L77" s="1633">
        <f t="shared" si="5"/>
        <v>4.4526400000000001E-2</v>
      </c>
      <c r="M77" s="1633">
        <f t="shared" si="5"/>
        <v>3.3760100000000001E-2</v>
      </c>
      <c r="N77" s="1633">
        <f t="shared" si="5"/>
        <v>4.64783E-2</v>
      </c>
      <c r="O77" s="1633">
        <f t="shared" si="5"/>
        <v>4.7854899999999999E-2</v>
      </c>
      <c r="P77" s="1633">
        <f t="shared" si="5"/>
        <v>1.7385399999999999E-2</v>
      </c>
      <c r="Q77" s="1634">
        <f>SUM(E77:P77)</f>
        <v>0.59259820000000007</v>
      </c>
      <c r="R77" s="1520"/>
      <c r="S77" s="1330"/>
      <c r="T77" s="1344"/>
      <c r="U77" s="1344"/>
      <c r="V77" s="1344"/>
      <c r="W77" s="1344"/>
      <c r="X77" s="1344"/>
      <c r="Y77" s="1344"/>
      <c r="Z77" s="1344"/>
      <c r="AA77" s="1344"/>
      <c r="AB77" s="1344"/>
      <c r="AC77" s="1344"/>
      <c r="AD77" s="1344"/>
      <c r="AE77" s="1344"/>
      <c r="AF77" s="1344"/>
      <c r="AG77" s="1344"/>
      <c r="AH77" s="1344"/>
      <c r="AI77" s="1344"/>
    </row>
    <row r="78" spans="1:98" ht="15.75" thickBot="1">
      <c r="A78" s="1602"/>
      <c r="B78" s="2032" t="s">
        <v>49</v>
      </c>
      <c r="C78" s="2033"/>
      <c r="D78" s="1635"/>
      <c r="E78" s="1633">
        <f t="shared" ref="E78:Q78" si="6">SUM(E74:E77)</f>
        <v>292.11205779999995</v>
      </c>
      <c r="F78" s="1636">
        <f t="shared" si="6"/>
        <v>285.99535839999982</v>
      </c>
      <c r="G78" s="1636">
        <f t="shared" si="6"/>
        <v>241.31631010000004</v>
      </c>
      <c r="H78" s="1636">
        <f t="shared" si="6"/>
        <v>168.11927200000002</v>
      </c>
      <c r="I78" s="1636">
        <f t="shared" si="6"/>
        <v>190.1677138</v>
      </c>
      <c r="J78" s="1636">
        <f t="shared" si="6"/>
        <v>221.2562542</v>
      </c>
      <c r="K78" s="1636">
        <f t="shared" si="6"/>
        <v>245.29142669999999</v>
      </c>
      <c r="L78" s="1636">
        <f t="shared" si="6"/>
        <v>249.59876109999993</v>
      </c>
      <c r="M78" s="1636">
        <f t="shared" si="6"/>
        <v>256.30754810000002</v>
      </c>
      <c r="N78" s="1636">
        <f t="shared" si="6"/>
        <v>276.92480670000003</v>
      </c>
      <c r="O78" s="1636">
        <f t="shared" si="6"/>
        <v>278.61804119999999</v>
      </c>
      <c r="P78" s="1637">
        <f t="shared" si="6"/>
        <v>293.82262680000002</v>
      </c>
      <c r="Q78" s="1638">
        <f t="shared" si="6"/>
        <v>2999.5301768999998</v>
      </c>
      <c r="R78" s="1520"/>
      <c r="S78" s="1330"/>
      <c r="T78" s="1344"/>
      <c r="U78" s="1344"/>
      <c r="V78" s="1344"/>
      <c r="W78" s="1344"/>
      <c r="X78" s="1344"/>
      <c r="Y78" s="1344"/>
      <c r="Z78" s="1344"/>
      <c r="AA78" s="1344"/>
      <c r="AB78" s="1344"/>
      <c r="AC78" s="1344"/>
      <c r="AD78" s="1344"/>
      <c r="AE78" s="1344"/>
      <c r="AF78" s="1344"/>
      <c r="AG78" s="1344"/>
      <c r="AH78" s="1344"/>
      <c r="AI78" s="1344"/>
    </row>
    <row r="79" spans="1:98">
      <c r="A79" s="1602"/>
      <c r="B79" s="1639"/>
      <c r="C79" s="1639"/>
      <c r="D79" s="1640"/>
      <c r="E79" s="1641"/>
      <c r="F79" s="1641"/>
      <c r="G79" s="1641"/>
      <c r="H79" s="1641"/>
      <c r="I79" s="1641"/>
      <c r="J79" s="1641"/>
      <c r="K79" s="1641"/>
      <c r="L79" s="1641"/>
      <c r="M79" s="1641"/>
      <c r="N79" s="1641"/>
      <c r="O79" s="1641"/>
      <c r="P79" s="1641"/>
      <c r="Q79" s="1641"/>
      <c r="R79" s="1418"/>
      <c r="S79" s="1330"/>
      <c r="T79" s="1344"/>
      <c r="U79" s="1344"/>
      <c r="V79" s="1344"/>
      <c r="W79" s="1344"/>
      <c r="X79" s="1344"/>
      <c r="Y79" s="1344"/>
      <c r="Z79" s="1344"/>
      <c r="AA79" s="1344"/>
      <c r="AB79" s="1344"/>
      <c r="AC79" s="1344"/>
      <c r="AD79" s="1344"/>
      <c r="AE79" s="1344"/>
      <c r="AF79" s="1344"/>
      <c r="AG79" s="1344"/>
      <c r="AH79" s="1344"/>
      <c r="AI79" s="1344"/>
    </row>
    <row r="80" spans="1:98">
      <c r="A80" s="1602"/>
      <c r="B80" s="1640"/>
      <c r="C80" s="1640"/>
      <c r="D80" s="1640"/>
      <c r="E80" s="1642"/>
      <c r="F80" s="1642"/>
      <c r="G80" s="1642"/>
      <c r="H80" s="1642"/>
      <c r="I80" s="1642"/>
      <c r="J80" s="1642"/>
      <c r="K80" s="1642"/>
      <c r="L80" s="1642"/>
      <c r="M80" s="1642"/>
      <c r="N80" s="1642"/>
      <c r="O80" s="1642"/>
      <c r="P80" s="1642"/>
      <c r="Q80" s="1642"/>
      <c r="R80" s="1523"/>
      <c r="S80" s="1330"/>
      <c r="T80" s="1344"/>
      <c r="U80" s="1344"/>
      <c r="V80" s="1344"/>
      <c r="W80" s="1344"/>
      <c r="X80" s="1344"/>
      <c r="Y80" s="1344"/>
      <c r="Z80" s="1344"/>
      <c r="AA80" s="1344"/>
      <c r="AB80" s="1344"/>
      <c r="AC80" s="1344"/>
      <c r="AD80" s="1344"/>
      <c r="AE80" s="1344"/>
      <c r="AF80" s="1344"/>
      <c r="AG80" s="1344"/>
      <c r="AH80" s="1344"/>
      <c r="AI80" s="1344"/>
    </row>
    <row r="81" spans="1:42">
      <c r="A81" s="1602"/>
      <c r="B81" s="1640"/>
      <c r="C81" s="1640"/>
      <c r="D81" s="1640"/>
      <c r="E81" s="1642"/>
      <c r="F81" s="1642"/>
      <c r="G81" s="1642"/>
      <c r="H81" s="1642"/>
      <c r="I81" s="1642"/>
      <c r="J81" s="1642"/>
      <c r="K81" s="1642"/>
      <c r="L81" s="1642"/>
      <c r="M81" s="1642"/>
      <c r="N81" s="1642"/>
      <c r="O81" s="1642"/>
      <c r="P81" s="1642"/>
      <c r="Q81" s="1642"/>
      <c r="R81" s="1523"/>
      <c r="S81" s="1330"/>
      <c r="T81" s="1344"/>
      <c r="U81" s="1344"/>
      <c r="V81" s="1344"/>
      <c r="W81" s="1344"/>
      <c r="X81" s="1344"/>
      <c r="Y81" s="1344"/>
      <c r="Z81" s="1344"/>
      <c r="AA81" s="1344"/>
      <c r="AB81" s="1344"/>
      <c r="AC81" s="1344"/>
      <c r="AD81" s="1344"/>
      <c r="AE81" s="1344"/>
      <c r="AF81" s="1344"/>
      <c r="AG81" s="1344"/>
      <c r="AH81" s="1344"/>
      <c r="AI81" s="1344"/>
    </row>
    <row r="82" spans="1:42" ht="18.75" customHeight="1">
      <c r="A82" s="1602"/>
      <c r="B82" s="1602"/>
      <c r="C82" s="1602"/>
      <c r="D82" s="1602"/>
      <c r="E82" s="1602"/>
      <c r="F82" s="1602"/>
      <c r="G82" s="1602"/>
      <c r="H82" s="1602"/>
      <c r="I82" s="1602"/>
      <c r="J82" s="1602"/>
      <c r="K82" s="1602"/>
      <c r="L82" s="1602"/>
      <c r="M82" s="1602"/>
      <c r="N82" s="1602"/>
      <c r="O82" s="1602"/>
      <c r="P82" s="1602"/>
      <c r="Q82" s="1602"/>
      <c r="R82" s="1340"/>
      <c r="S82" s="1330"/>
      <c r="T82" s="1344"/>
      <c r="U82" s="1344"/>
      <c r="V82" s="1344"/>
      <c r="W82" s="1344"/>
      <c r="X82" s="1344"/>
      <c r="Y82" s="1344"/>
      <c r="Z82" s="1344"/>
      <c r="AA82" s="1344"/>
      <c r="AB82" s="1344"/>
      <c r="AC82" s="1344"/>
      <c r="AD82" s="1344"/>
      <c r="AE82" s="1344"/>
      <c r="AF82" s="1344"/>
      <c r="AG82" s="1344"/>
      <c r="AH82" s="1344"/>
      <c r="AI82" s="1344"/>
      <c r="AJ82" s="1522"/>
      <c r="AK82" s="1522"/>
      <c r="AL82" s="101"/>
      <c r="AM82" s="101"/>
      <c r="AN82" s="101"/>
      <c r="AO82" s="101"/>
      <c r="AP82" s="101"/>
    </row>
    <row r="83" spans="1:42" ht="18.75" customHeight="1">
      <c r="A83" s="1602"/>
      <c r="B83" s="1602"/>
      <c r="C83" s="1602"/>
      <c r="D83" s="1602"/>
      <c r="E83" s="1602"/>
      <c r="F83" s="1602"/>
      <c r="G83" s="1602"/>
      <c r="H83" s="1602"/>
      <c r="I83" s="1602"/>
      <c r="J83" s="1602"/>
      <c r="K83" s="1602"/>
      <c r="L83" s="1602"/>
      <c r="M83" s="1602"/>
      <c r="N83" s="1602"/>
      <c r="O83" s="1602"/>
      <c r="P83" s="1602"/>
      <c r="Q83" s="1602"/>
      <c r="R83" s="1340"/>
      <c r="S83" s="1330"/>
      <c r="T83" s="1344"/>
      <c r="U83" s="1344"/>
      <c r="V83" s="1344"/>
      <c r="W83" s="1344"/>
      <c r="X83" s="1344"/>
      <c r="Y83" s="1344"/>
      <c r="Z83" s="1344"/>
      <c r="AA83" s="1344"/>
      <c r="AB83" s="1344"/>
      <c r="AC83" s="1344"/>
      <c r="AD83" s="1344"/>
      <c r="AE83" s="1344"/>
      <c r="AF83" s="1344"/>
      <c r="AG83" s="1344"/>
      <c r="AH83" s="1344"/>
      <c r="AI83" s="1344"/>
    </row>
    <row r="84" spans="1:42" ht="18.75" customHeight="1">
      <c r="A84" s="1602"/>
      <c r="B84" s="1602"/>
      <c r="C84" s="1602"/>
      <c r="D84" s="1602"/>
      <c r="E84" s="1602"/>
      <c r="F84" s="1602"/>
      <c r="G84" s="1602"/>
      <c r="H84" s="1602"/>
      <c r="I84" s="1602"/>
      <c r="J84" s="1602"/>
      <c r="K84" s="1602"/>
      <c r="L84" s="1602"/>
      <c r="M84" s="1602"/>
      <c r="N84" s="1602"/>
      <c r="O84" s="1602"/>
      <c r="P84" s="1602"/>
      <c r="Q84" s="1602"/>
      <c r="R84" s="1340"/>
      <c r="S84" s="1330"/>
      <c r="T84" s="1344"/>
      <c r="U84" s="1344"/>
      <c r="V84" s="1344"/>
      <c r="W84" s="1344"/>
      <c r="X84" s="1344"/>
      <c r="Y84" s="1344"/>
      <c r="Z84" s="1344"/>
      <c r="AA84" s="1344"/>
      <c r="AB84" s="1344"/>
      <c r="AC84" s="1344"/>
      <c r="AD84" s="1344"/>
      <c r="AE84" s="1344"/>
      <c r="AF84" s="1344"/>
      <c r="AG84" s="1344"/>
      <c r="AH84" s="1344"/>
      <c r="AI84" s="1344"/>
    </row>
    <row r="85" spans="1:42" ht="18.75" customHeight="1">
      <c r="A85" s="1602"/>
      <c r="B85" s="1602"/>
      <c r="C85" s="1602"/>
      <c r="D85" s="1602"/>
      <c r="E85" s="1602"/>
      <c r="F85" s="1602"/>
      <c r="G85" s="1602"/>
      <c r="H85" s="1602"/>
      <c r="I85" s="1602"/>
      <c r="J85" s="1602"/>
      <c r="K85" s="1602"/>
      <c r="L85" s="1602"/>
      <c r="M85" s="1602"/>
      <c r="N85" s="1602"/>
      <c r="O85" s="1602"/>
      <c r="P85" s="1602"/>
      <c r="Q85" s="1602"/>
      <c r="R85" s="1340"/>
      <c r="S85" s="1330"/>
      <c r="T85" s="1344"/>
      <c r="U85" s="1344"/>
      <c r="V85" s="1344"/>
      <c r="W85" s="1344"/>
      <c r="X85" s="1344"/>
      <c r="Y85" s="1344"/>
      <c r="Z85" s="1344"/>
      <c r="AA85" s="1344"/>
      <c r="AB85" s="1344"/>
      <c r="AC85" s="1344"/>
      <c r="AD85" s="1344"/>
      <c r="AE85" s="1344"/>
      <c r="AF85" s="1344"/>
      <c r="AG85" s="1344"/>
      <c r="AH85" s="1344"/>
      <c r="AI85" s="1344"/>
    </row>
    <row r="86" spans="1:42" ht="18.75" customHeight="1">
      <c r="A86" s="1602"/>
      <c r="B86" s="1602"/>
      <c r="C86" s="1602"/>
      <c r="D86" s="1602"/>
      <c r="E86" s="1602"/>
      <c r="F86" s="1602"/>
      <c r="G86" s="1602"/>
      <c r="H86" s="1602"/>
      <c r="I86" s="1602"/>
      <c r="J86" s="1602"/>
      <c r="K86" s="1602"/>
      <c r="L86" s="1602"/>
      <c r="M86" s="1602"/>
      <c r="N86" s="1602"/>
      <c r="O86" s="1602"/>
      <c r="P86" s="1602"/>
      <c r="Q86" s="1602"/>
      <c r="R86" s="1340"/>
      <c r="S86" s="1330"/>
      <c r="T86" s="1344"/>
      <c r="U86" s="1344"/>
      <c r="V86" s="1344"/>
      <c r="W86" s="1344"/>
      <c r="X86" s="1344"/>
      <c r="Y86" s="1344"/>
      <c r="Z86" s="1344"/>
      <c r="AA86" s="1344"/>
      <c r="AB86" s="1344"/>
      <c r="AC86" s="1344"/>
      <c r="AD86" s="1344"/>
      <c r="AE86" s="1344"/>
      <c r="AF86" s="1344"/>
      <c r="AG86" s="1344"/>
      <c r="AH86" s="1344"/>
      <c r="AI86" s="1344"/>
    </row>
    <row r="87" spans="1:42" ht="18.75" customHeight="1">
      <c r="A87" s="1602"/>
      <c r="B87" s="1602"/>
      <c r="C87" s="1602"/>
      <c r="D87" s="1602"/>
      <c r="E87" s="1602"/>
      <c r="F87" s="1602"/>
      <c r="G87" s="1602"/>
      <c r="H87" s="1602"/>
      <c r="I87" s="1602"/>
      <c r="J87" s="1602"/>
      <c r="K87" s="1602"/>
      <c r="L87" s="1602"/>
      <c r="M87" s="1602"/>
      <c r="N87" s="1602"/>
      <c r="O87" s="1602"/>
      <c r="P87" s="1602"/>
      <c r="Q87" s="1602"/>
      <c r="R87" s="1340"/>
      <c r="S87" s="1330"/>
      <c r="T87" s="1344"/>
      <c r="U87" s="1344"/>
      <c r="V87" s="1344"/>
      <c r="W87" s="1344"/>
      <c r="X87" s="1344"/>
      <c r="Y87" s="1344"/>
      <c r="Z87" s="1344"/>
      <c r="AA87" s="1344"/>
      <c r="AB87" s="1344"/>
      <c r="AC87" s="1344"/>
      <c r="AD87" s="1344"/>
      <c r="AE87" s="1344"/>
      <c r="AF87" s="1344"/>
      <c r="AG87" s="1344"/>
      <c r="AH87" s="1344"/>
      <c r="AI87" s="1344"/>
    </row>
    <row r="88" spans="1:42" ht="18.75" customHeight="1">
      <c r="A88" s="1602"/>
      <c r="B88" s="1602"/>
      <c r="C88" s="1602"/>
      <c r="D88" s="1602"/>
      <c r="E88" s="1602"/>
      <c r="F88" s="1602"/>
      <c r="G88" s="1602"/>
      <c r="H88" s="1602"/>
      <c r="I88" s="1602"/>
      <c r="J88" s="1602"/>
      <c r="K88" s="1602"/>
      <c r="L88" s="1602"/>
      <c r="M88" s="1602"/>
      <c r="N88" s="1602"/>
      <c r="O88" s="1602"/>
      <c r="P88" s="1602"/>
      <c r="Q88" s="1602"/>
      <c r="R88" s="1340"/>
      <c r="S88" s="1330"/>
      <c r="T88" s="1524" t="s">
        <v>45</v>
      </c>
      <c r="U88" s="1330"/>
      <c r="V88" s="1514"/>
      <c r="W88" s="1514"/>
      <c r="X88" s="1330"/>
      <c r="Y88" s="1330"/>
      <c r="Z88" s="1330"/>
      <c r="AA88" s="1330"/>
      <c r="AB88" s="1330"/>
      <c r="AC88" s="1330"/>
      <c r="AD88" s="1330"/>
      <c r="AE88" s="1330"/>
      <c r="AF88" s="1330"/>
      <c r="AG88" s="1330"/>
      <c r="AH88" s="1344"/>
      <c r="AI88" s="1344"/>
    </row>
    <row r="89" spans="1:42" ht="18.75" customHeight="1">
      <c r="A89" s="1602"/>
      <c r="B89" s="1602"/>
      <c r="C89" s="1602"/>
      <c r="D89" s="1602"/>
      <c r="E89" s="1602"/>
      <c r="F89" s="1602"/>
      <c r="G89" s="1602"/>
      <c r="H89" s="1602"/>
      <c r="I89" s="1602"/>
      <c r="J89" s="1602"/>
      <c r="K89" s="1602"/>
      <c r="L89" s="1602"/>
      <c r="M89" s="1602"/>
      <c r="N89" s="1602"/>
      <c r="O89" s="1602"/>
      <c r="P89" s="1602"/>
      <c r="Q89" s="1602"/>
      <c r="R89" s="1340"/>
      <c r="S89" s="1330"/>
      <c r="T89" s="1330"/>
      <c r="U89" s="1525" t="s">
        <v>107</v>
      </c>
      <c r="V89" s="1525" t="s">
        <v>108</v>
      </c>
      <c r="W89" s="1525" t="s">
        <v>109</v>
      </c>
      <c r="X89" s="1525" t="s">
        <v>110</v>
      </c>
      <c r="Y89" s="1525" t="s">
        <v>111</v>
      </c>
      <c r="Z89" s="1525" t="s">
        <v>112</v>
      </c>
      <c r="AA89" s="1525" t="s">
        <v>113</v>
      </c>
      <c r="AB89" s="1525" t="s">
        <v>114</v>
      </c>
      <c r="AC89" s="1525" t="s">
        <v>115</v>
      </c>
      <c r="AD89" s="1525" t="s">
        <v>116</v>
      </c>
      <c r="AE89" s="1525" t="s">
        <v>117</v>
      </c>
      <c r="AF89" s="1494" t="s">
        <v>118</v>
      </c>
      <c r="AG89" s="1330"/>
      <c r="AH89" s="1344"/>
      <c r="AI89" s="1344"/>
    </row>
    <row r="90" spans="1:42" ht="18.75" customHeight="1">
      <c r="A90" s="1602"/>
      <c r="B90" s="1602"/>
      <c r="C90" s="1602"/>
      <c r="D90" s="1602"/>
      <c r="E90" s="1602"/>
      <c r="F90" s="1602"/>
      <c r="G90" s="1602"/>
      <c r="H90" s="1602"/>
      <c r="I90" s="1602"/>
      <c r="J90" s="1602"/>
      <c r="K90" s="1602"/>
      <c r="L90" s="1602"/>
      <c r="M90" s="1602"/>
      <c r="N90" s="1602"/>
      <c r="O90" s="1602"/>
      <c r="P90" s="1602"/>
      <c r="Q90" s="1602"/>
      <c r="R90" s="1340"/>
      <c r="S90" s="1330"/>
      <c r="T90" s="1526" t="s">
        <v>11</v>
      </c>
      <c r="U90" s="1527">
        <f>E24</f>
        <v>1.9214979999999999</v>
      </c>
      <c r="V90" s="1527">
        <f t="shared" ref="V90:AF90" si="7">F24</f>
        <v>1.9175125</v>
      </c>
      <c r="W90" s="1527">
        <f t="shared" si="7"/>
        <v>2.0573093999999998</v>
      </c>
      <c r="X90" s="1527">
        <f t="shared" si="7"/>
        <v>1.2111265</v>
      </c>
      <c r="Y90" s="1527">
        <f t="shared" si="7"/>
        <v>1.2726283</v>
      </c>
      <c r="Z90" s="1527">
        <f t="shared" si="7"/>
        <v>1.3143997999999999</v>
      </c>
      <c r="AA90" s="1527">
        <f t="shared" si="7"/>
        <v>1.4185285000000001</v>
      </c>
      <c r="AB90" s="1527">
        <f t="shared" si="7"/>
        <v>1.4572357</v>
      </c>
      <c r="AC90" s="1527">
        <f t="shared" si="7"/>
        <v>1.5425975000000001</v>
      </c>
      <c r="AD90" s="1527">
        <f t="shared" si="7"/>
        <v>1.6418699000000001</v>
      </c>
      <c r="AE90" s="1527">
        <f t="shared" si="7"/>
        <v>1.7499662</v>
      </c>
      <c r="AF90" s="1527">
        <f t="shared" si="7"/>
        <v>1.8400087000000001</v>
      </c>
      <c r="AG90" s="1528">
        <f>SUM(U90:AF90)</f>
        <v>19.344680999999998</v>
      </c>
      <c r="AH90" s="1344"/>
      <c r="AI90" s="1344"/>
    </row>
    <row r="91" spans="1:42" ht="18.75" customHeight="1">
      <c r="A91" s="1602"/>
      <c r="B91" s="1602"/>
      <c r="C91" s="1602"/>
      <c r="D91" s="1602"/>
      <c r="E91" s="1602"/>
      <c r="F91" s="1602"/>
      <c r="G91" s="1602"/>
      <c r="H91" s="1602"/>
      <c r="I91" s="1602"/>
      <c r="J91" s="1602"/>
      <c r="K91" s="1602"/>
      <c r="L91" s="1602"/>
      <c r="M91" s="1602"/>
      <c r="N91" s="1602"/>
      <c r="O91" s="1602"/>
      <c r="P91" s="1602"/>
      <c r="Q91" s="1602"/>
      <c r="R91" s="1340"/>
      <c r="S91" s="1330"/>
      <c r="T91" s="1526" t="s">
        <v>299</v>
      </c>
      <c r="U91" s="1527">
        <f>E4</f>
        <v>0.29964540000000001</v>
      </c>
      <c r="V91" s="1527">
        <f t="shared" ref="V91:AF91" si="8">F4</f>
        <v>0.3639387</v>
      </c>
      <c r="W91" s="1527">
        <f t="shared" si="8"/>
        <v>0.15007090000000001</v>
      </c>
      <c r="X91" s="1527">
        <f t="shared" si="8"/>
        <v>0.18161540000000001</v>
      </c>
      <c r="Y91" s="1527">
        <f t="shared" si="8"/>
        <v>0.20298749999999999</v>
      </c>
      <c r="Z91" s="1527">
        <f t="shared" si="8"/>
        <v>0.1131201</v>
      </c>
      <c r="AA91" s="1527">
        <f t="shared" si="8"/>
        <v>0.44421450000000001</v>
      </c>
      <c r="AB91" s="1527">
        <f t="shared" si="8"/>
        <v>0.39671790000000001</v>
      </c>
      <c r="AC91" s="1527">
        <f t="shared" si="8"/>
        <v>0.4728213</v>
      </c>
      <c r="AD91" s="1527">
        <f t="shared" si="8"/>
        <v>0.52742429999999996</v>
      </c>
      <c r="AE91" s="1527">
        <f t="shared" si="8"/>
        <v>0.55591120000000005</v>
      </c>
      <c r="AF91" s="1527">
        <f t="shared" si="8"/>
        <v>0.70554410000000001</v>
      </c>
      <c r="AG91" s="1528">
        <f>SUM(U91:AF91)</f>
        <v>4.4140113000000003</v>
      </c>
    </row>
    <row r="92" spans="1:42" ht="18.75" customHeight="1">
      <c r="A92" s="1602"/>
      <c r="B92" s="1602"/>
      <c r="C92" s="1602"/>
      <c r="D92" s="1602"/>
      <c r="E92" s="1602"/>
      <c r="F92" s="1602"/>
      <c r="G92" s="1602"/>
      <c r="H92" s="1602"/>
      <c r="I92" s="1602"/>
      <c r="J92" s="1602"/>
      <c r="K92" s="1602"/>
      <c r="L92" s="1602"/>
      <c r="M92" s="1602"/>
      <c r="N92" s="1602"/>
      <c r="O92" s="1602"/>
      <c r="P92" s="1602"/>
      <c r="Q92" s="1602"/>
      <c r="R92" s="1340"/>
      <c r="S92" s="1330"/>
      <c r="T92" s="1330"/>
      <c r="U92" s="1529"/>
      <c r="V92" s="1514"/>
      <c r="W92" s="1514"/>
      <c r="X92" s="1514"/>
      <c r="Y92" s="1514"/>
      <c r="Z92" s="1514"/>
      <c r="AA92" s="1514"/>
      <c r="AB92" s="1514"/>
      <c r="AC92" s="1514"/>
      <c r="AD92" s="1514"/>
      <c r="AE92" s="1514"/>
      <c r="AF92" s="1514"/>
      <c r="AG92" s="1330"/>
    </row>
    <row r="93" spans="1:42" ht="18.75" customHeight="1">
      <c r="A93" s="1602"/>
      <c r="B93" s="1602"/>
      <c r="C93" s="1602"/>
      <c r="D93" s="1602"/>
      <c r="E93" s="1602"/>
      <c r="F93" s="1602"/>
      <c r="G93" s="1602"/>
      <c r="H93" s="1602"/>
      <c r="I93" s="1602"/>
      <c r="J93" s="1602"/>
      <c r="K93" s="1602"/>
      <c r="L93" s="1602"/>
      <c r="M93" s="1602"/>
      <c r="N93" s="1602"/>
      <c r="O93" s="1602"/>
      <c r="P93" s="1602"/>
      <c r="Q93" s="1602"/>
      <c r="R93" s="1340"/>
      <c r="S93" s="1330"/>
      <c r="T93" s="1330"/>
      <c r="U93" s="1330"/>
      <c r="V93" s="1530"/>
      <c r="W93" s="1530"/>
      <c r="X93" s="1530"/>
      <c r="Y93" s="1530"/>
      <c r="Z93" s="1530"/>
      <c r="AA93" s="1530"/>
      <c r="AB93" s="1530"/>
      <c r="AC93" s="1530"/>
      <c r="AD93" s="1530"/>
      <c r="AE93" s="1530"/>
      <c r="AF93" s="1530"/>
      <c r="AG93" s="1330"/>
    </row>
    <row r="94" spans="1:42" ht="18.75" customHeight="1">
      <c r="A94" s="1602"/>
      <c r="B94" s="1602"/>
      <c r="C94" s="1602"/>
      <c r="D94" s="1602"/>
      <c r="E94" s="1602"/>
      <c r="F94" s="1602"/>
      <c r="G94" s="1602"/>
      <c r="H94" s="1602"/>
      <c r="I94" s="1602"/>
      <c r="J94" s="1602"/>
      <c r="K94" s="1602"/>
      <c r="L94" s="1602"/>
      <c r="M94" s="1602"/>
      <c r="N94" s="1602"/>
      <c r="O94" s="1602"/>
      <c r="P94" s="1602"/>
      <c r="Q94" s="1602"/>
      <c r="R94" s="1340"/>
      <c r="S94" s="1330"/>
      <c r="T94" s="1524" t="s">
        <v>46</v>
      </c>
      <c r="U94" s="1330"/>
      <c r="V94" s="1514"/>
      <c r="W94" s="1514"/>
      <c r="X94" s="1330"/>
      <c r="Y94" s="1330"/>
      <c r="Z94" s="1330"/>
      <c r="AA94" s="1330"/>
      <c r="AB94" s="1330"/>
      <c r="AC94" s="1330"/>
      <c r="AD94" s="1330"/>
      <c r="AE94" s="1330"/>
      <c r="AF94" s="1330"/>
      <c r="AG94" s="1330"/>
    </row>
    <row r="95" spans="1:42" ht="18.75" customHeight="1">
      <c r="A95" s="1602"/>
      <c r="B95" s="1602"/>
      <c r="C95" s="1602"/>
      <c r="D95" s="1602"/>
      <c r="E95" s="1602"/>
      <c r="F95" s="1602"/>
      <c r="G95" s="1602"/>
      <c r="H95" s="1602"/>
      <c r="I95" s="1602"/>
      <c r="J95" s="1602"/>
      <c r="K95" s="1602"/>
      <c r="L95" s="1602"/>
      <c r="M95" s="1602"/>
      <c r="N95" s="1602"/>
      <c r="O95" s="1602"/>
      <c r="P95" s="1602"/>
      <c r="Q95" s="1602"/>
      <c r="R95" s="1340"/>
      <c r="S95" s="1330"/>
      <c r="T95" s="1330"/>
      <c r="U95" s="1525" t="s">
        <v>107</v>
      </c>
      <c r="V95" s="1525" t="s">
        <v>108</v>
      </c>
      <c r="W95" s="1525" t="s">
        <v>109</v>
      </c>
      <c r="X95" s="1525" t="s">
        <v>110</v>
      </c>
      <c r="Y95" s="1525" t="s">
        <v>111</v>
      </c>
      <c r="Z95" s="1525" t="s">
        <v>112</v>
      </c>
      <c r="AA95" s="1525" t="s">
        <v>113</v>
      </c>
      <c r="AB95" s="1525" t="s">
        <v>114</v>
      </c>
      <c r="AC95" s="1525" t="s">
        <v>115</v>
      </c>
      <c r="AD95" s="1525" t="s">
        <v>116</v>
      </c>
      <c r="AE95" s="1525" t="s">
        <v>117</v>
      </c>
      <c r="AF95" s="1494" t="s">
        <v>118</v>
      </c>
      <c r="AG95" s="1330"/>
    </row>
    <row r="96" spans="1:42" ht="18.75" customHeight="1">
      <c r="A96" s="1602"/>
      <c r="B96" s="1602"/>
      <c r="C96" s="1602"/>
      <c r="D96" s="1602"/>
      <c r="E96" s="1602"/>
      <c r="F96" s="1602"/>
      <c r="G96" s="1602"/>
      <c r="H96" s="1602"/>
      <c r="I96" s="1602"/>
      <c r="J96" s="1602"/>
      <c r="K96" s="1602"/>
      <c r="L96" s="1602"/>
      <c r="M96" s="1602"/>
      <c r="N96" s="1602"/>
      <c r="O96" s="1602"/>
      <c r="P96" s="1602"/>
      <c r="Q96" s="1602"/>
      <c r="R96" s="1340"/>
      <c r="S96" s="1330"/>
      <c r="T96" s="1514" t="s">
        <v>303</v>
      </c>
      <c r="U96" s="1531">
        <f>E55</f>
        <v>13.280843500000001</v>
      </c>
      <c r="V96" s="1531">
        <f t="shared" ref="V96:AF96" si="9">F55</f>
        <v>13.0236822</v>
      </c>
      <c r="W96" s="1531">
        <f t="shared" si="9"/>
        <v>11.917565100000001</v>
      </c>
      <c r="X96" s="1531">
        <f t="shared" si="9"/>
        <v>8.1992768999999992</v>
      </c>
      <c r="Y96" s="1531">
        <f t="shared" si="9"/>
        <v>8.7646982999999992</v>
      </c>
      <c r="Z96" s="1531">
        <f t="shared" si="9"/>
        <v>8.7056026000000006</v>
      </c>
      <c r="AA96" s="1531">
        <f t="shared" si="9"/>
        <v>10.159873899999999</v>
      </c>
      <c r="AB96" s="1531">
        <f t="shared" si="9"/>
        <v>10.5375619</v>
      </c>
      <c r="AC96" s="1531">
        <f t="shared" si="9"/>
        <v>10.0907064</v>
      </c>
      <c r="AD96" s="1531">
        <f t="shared" si="9"/>
        <v>10.6997099</v>
      </c>
      <c r="AE96" s="1531">
        <f t="shared" si="9"/>
        <v>10.6989623</v>
      </c>
      <c r="AF96" s="1531">
        <f t="shared" si="9"/>
        <v>12.039385300000001</v>
      </c>
      <c r="AG96" s="1496">
        <f>SUM(U96:AF96)</f>
        <v>128.1178683</v>
      </c>
    </row>
    <row r="97" spans="1:42" ht="18.75" customHeight="1">
      <c r="A97" s="1602"/>
      <c r="B97" s="1602"/>
      <c r="C97" s="1602"/>
      <c r="D97" s="1602"/>
      <c r="E97" s="1602"/>
      <c r="F97" s="1602"/>
      <c r="G97" s="1602"/>
      <c r="H97" s="1602"/>
      <c r="I97" s="1602"/>
      <c r="J97" s="1602"/>
      <c r="K97" s="1602"/>
      <c r="L97" s="1602"/>
      <c r="M97" s="1602"/>
      <c r="N97" s="1602"/>
      <c r="O97" s="1602"/>
      <c r="P97" s="1602"/>
      <c r="Q97" s="1602"/>
      <c r="R97" s="1340"/>
      <c r="S97" s="1330"/>
      <c r="T97" s="1514" t="s">
        <v>18</v>
      </c>
      <c r="U97" s="1531">
        <f>E60</f>
        <v>7.2812459999999994</v>
      </c>
      <c r="V97" s="1531">
        <f t="shared" ref="V97:AF97" si="10">F60</f>
        <v>7.1746809999999996</v>
      </c>
      <c r="W97" s="1531">
        <f t="shared" si="10"/>
        <v>7.3413590000000006</v>
      </c>
      <c r="X97" s="1531">
        <f t="shared" si="10"/>
        <v>6.8760339999999989</v>
      </c>
      <c r="Y97" s="1531">
        <f t="shared" si="10"/>
        <v>7.226094999999999</v>
      </c>
      <c r="Z97" s="1531">
        <f t="shared" si="10"/>
        <v>5.9509220000000003</v>
      </c>
      <c r="AA97" s="1531">
        <f t="shared" si="10"/>
        <v>6.2062600000000003</v>
      </c>
      <c r="AB97" s="1531">
        <f t="shared" si="10"/>
        <v>6.6201030000000003</v>
      </c>
      <c r="AC97" s="1531">
        <f t="shared" si="10"/>
        <v>6.3882189999999994</v>
      </c>
      <c r="AD97" s="1531">
        <f t="shared" si="10"/>
        <v>6.5783270000000007</v>
      </c>
      <c r="AE97" s="1531">
        <f t="shared" si="10"/>
        <v>6.7932640000000006</v>
      </c>
      <c r="AF97" s="1531">
        <f t="shared" si="10"/>
        <v>7.5898789999999998</v>
      </c>
      <c r="AG97" s="1496">
        <f>SUM(U97:AF97)</f>
        <v>82.026388999999995</v>
      </c>
      <c r="AI97" s="1532"/>
    </row>
    <row r="98" spans="1:42" ht="18.75" customHeight="1">
      <c r="A98" s="1602"/>
      <c r="B98" s="1602"/>
      <c r="C98" s="1602"/>
      <c r="D98" s="1602"/>
      <c r="E98" s="1602"/>
      <c r="F98" s="1602"/>
      <c r="G98" s="1602"/>
      <c r="H98" s="1602"/>
      <c r="I98" s="1602"/>
      <c r="J98" s="1602"/>
      <c r="K98" s="1602"/>
      <c r="L98" s="1602"/>
      <c r="M98" s="1602"/>
      <c r="N98" s="1602"/>
      <c r="O98" s="1602"/>
      <c r="P98" s="1602"/>
      <c r="Q98" s="1602"/>
      <c r="R98" s="1340"/>
      <c r="S98" s="1330"/>
      <c r="T98" s="1533" t="s">
        <v>5</v>
      </c>
      <c r="U98" s="1531">
        <f>E15</f>
        <v>3.4168438999999999</v>
      </c>
      <c r="V98" s="1531">
        <f t="shared" ref="V98:AF98" si="11">F15</f>
        <v>2.9894660000000002</v>
      </c>
      <c r="W98" s="1531">
        <f t="shared" si="11"/>
        <v>1.6827072000000001</v>
      </c>
      <c r="X98" s="1531">
        <f t="shared" si="11"/>
        <v>6.4355999999999997E-2</v>
      </c>
      <c r="Y98" s="1531">
        <f t="shared" si="11"/>
        <v>1.0393336</v>
      </c>
      <c r="Z98" s="1531">
        <f t="shared" si="11"/>
        <v>2.3734883999999998</v>
      </c>
      <c r="AA98" s="1531">
        <f t="shared" si="11"/>
        <v>3.2005661000000001</v>
      </c>
      <c r="AB98" s="1531">
        <f t="shared" si="11"/>
        <v>3.4691679999999998</v>
      </c>
      <c r="AC98" s="1531">
        <f t="shared" si="11"/>
        <v>3.6161968</v>
      </c>
      <c r="AD98" s="1531">
        <f t="shared" si="11"/>
        <v>3.7860792999999999</v>
      </c>
      <c r="AE98" s="1531">
        <f t="shared" si="11"/>
        <v>3.7009970999999999</v>
      </c>
      <c r="AF98" s="1531">
        <f t="shared" si="11"/>
        <v>3.7937778999999998</v>
      </c>
      <c r="AG98" s="1496">
        <f>SUM(U98:AF98)</f>
        <v>33.1329803</v>
      </c>
      <c r="AH98" s="1522"/>
      <c r="AI98" s="1532"/>
      <c r="AJ98" s="1522"/>
      <c r="AK98" s="1522"/>
      <c r="AL98" s="101"/>
      <c r="AM98" s="101"/>
      <c r="AN98" s="101"/>
      <c r="AO98" s="101"/>
      <c r="AP98" s="101"/>
    </row>
    <row r="99" spans="1:42" ht="18.75" customHeight="1">
      <c r="A99" s="1602"/>
      <c r="B99" s="1602"/>
      <c r="C99" s="1602"/>
      <c r="D99" s="1602"/>
      <c r="E99" s="1602"/>
      <c r="F99" s="1602"/>
      <c r="G99" s="1602"/>
      <c r="H99" s="1602"/>
      <c r="I99" s="1602"/>
      <c r="J99" s="1602"/>
      <c r="K99" s="1602"/>
      <c r="L99" s="1602"/>
      <c r="M99" s="1602"/>
      <c r="N99" s="1602"/>
      <c r="O99" s="1602"/>
      <c r="P99" s="1602"/>
      <c r="Q99" s="1602"/>
      <c r="R99" s="1340"/>
      <c r="S99" s="1330"/>
      <c r="T99" s="1514" t="s">
        <v>33</v>
      </c>
      <c r="U99" s="1531">
        <f>+E70</f>
        <v>0.71042909999999992</v>
      </c>
      <c r="V99" s="1531">
        <f t="shared" ref="V99:AF99" si="12">+F70</f>
        <v>0.73214769999999996</v>
      </c>
      <c r="W99" s="1531">
        <f t="shared" si="12"/>
        <v>0.7314700999999999</v>
      </c>
      <c r="X99" s="1531">
        <f t="shared" si="12"/>
        <v>0.52066220000000007</v>
      </c>
      <c r="Y99" s="1531">
        <f t="shared" si="12"/>
        <v>0.69109049999999994</v>
      </c>
      <c r="Z99" s="1531">
        <f t="shared" si="12"/>
        <v>0.70706279999999999</v>
      </c>
      <c r="AA99" s="1531">
        <f t="shared" si="12"/>
        <v>0.75552279999999994</v>
      </c>
      <c r="AB99" s="1531">
        <f t="shared" si="12"/>
        <v>0.82791729999999997</v>
      </c>
      <c r="AC99" s="1531">
        <f t="shared" si="12"/>
        <v>0.80997359999999996</v>
      </c>
      <c r="AD99" s="1531">
        <f t="shared" si="12"/>
        <v>0.88000899999999993</v>
      </c>
      <c r="AE99" s="1531">
        <f t="shared" si="12"/>
        <v>0.86178710000000003</v>
      </c>
      <c r="AF99" s="1531">
        <f t="shared" si="12"/>
        <v>0.96107919999999991</v>
      </c>
      <c r="AG99" s="1496">
        <f>SUM(U99:AF99)</f>
        <v>9.1891514000000001</v>
      </c>
    </row>
    <row r="100" spans="1:42" ht="18.75" customHeight="1">
      <c r="A100" s="1602"/>
      <c r="B100" s="1602"/>
      <c r="C100" s="1602"/>
      <c r="D100" s="1602"/>
      <c r="E100" s="1602"/>
      <c r="F100" s="1602"/>
      <c r="G100" s="1602"/>
      <c r="H100" s="1602"/>
      <c r="I100" s="1602"/>
      <c r="J100" s="1602"/>
      <c r="K100" s="1602"/>
      <c r="L100" s="1602"/>
      <c r="M100" s="1602"/>
      <c r="N100" s="1602"/>
      <c r="O100" s="1602"/>
      <c r="P100" s="1602"/>
      <c r="Q100" s="1602"/>
      <c r="R100" s="1340"/>
      <c r="S100" s="1330"/>
      <c r="T100" s="1514"/>
      <c r="U100" s="1514"/>
      <c r="V100" s="1514"/>
      <c r="W100" s="1514"/>
      <c r="X100" s="1514"/>
      <c r="Y100" s="1514"/>
      <c r="Z100" s="1514"/>
      <c r="AA100" s="1514"/>
      <c r="AB100" s="1514"/>
      <c r="AC100" s="1514"/>
      <c r="AD100" s="1514"/>
      <c r="AE100" s="1330"/>
      <c r="AF100" s="1330"/>
      <c r="AG100" s="1330"/>
    </row>
    <row r="101" spans="1:42" ht="18.75" customHeight="1">
      <c r="A101" s="1602"/>
      <c r="B101" s="1602"/>
      <c r="C101" s="1602"/>
      <c r="D101" s="1602"/>
      <c r="E101" s="1602"/>
      <c r="F101" s="1602"/>
      <c r="G101" s="1602"/>
      <c r="H101" s="1602"/>
      <c r="I101" s="1602"/>
      <c r="J101" s="1602"/>
      <c r="K101" s="1602"/>
      <c r="L101" s="1602"/>
      <c r="M101" s="1602"/>
      <c r="N101" s="1602"/>
      <c r="O101" s="1602"/>
      <c r="P101" s="1602"/>
      <c r="Q101" s="1602"/>
      <c r="R101" s="1340"/>
      <c r="S101" s="1330"/>
      <c r="T101" s="1514"/>
      <c r="U101" s="1530"/>
      <c r="V101" s="1530"/>
      <c r="W101" s="1530"/>
      <c r="X101" s="1530"/>
      <c r="Y101" s="1530"/>
      <c r="Z101" s="1530"/>
      <c r="AA101" s="1530"/>
      <c r="AB101" s="1530"/>
      <c r="AC101" s="1530"/>
      <c r="AD101" s="1530"/>
      <c r="AE101" s="1330"/>
      <c r="AF101" s="1330"/>
      <c r="AG101" s="1330"/>
    </row>
    <row r="102" spans="1:42" ht="18.75" customHeight="1">
      <c r="A102" s="1602"/>
      <c r="B102" s="1602"/>
      <c r="C102" s="1602"/>
      <c r="D102" s="1602"/>
      <c r="E102" s="1602"/>
      <c r="F102" s="1602"/>
      <c r="G102" s="1602"/>
      <c r="H102" s="1602"/>
      <c r="I102" s="1602"/>
      <c r="J102" s="1602"/>
      <c r="K102" s="1602"/>
      <c r="L102" s="1602"/>
      <c r="M102" s="1602"/>
      <c r="N102" s="1602"/>
      <c r="O102" s="1602"/>
      <c r="P102" s="1602"/>
      <c r="Q102" s="1602"/>
      <c r="R102" s="1340"/>
      <c r="S102" s="1330"/>
      <c r="T102" s="1514"/>
      <c r="U102" s="1514"/>
      <c r="V102" s="1514"/>
      <c r="W102" s="1514"/>
      <c r="X102" s="1330"/>
      <c r="Y102" s="1330"/>
      <c r="Z102" s="1330"/>
      <c r="AA102" s="1330"/>
      <c r="AB102" s="1330"/>
      <c r="AC102" s="1330"/>
      <c r="AD102" s="1330"/>
      <c r="AE102" s="1330"/>
      <c r="AF102" s="1330"/>
      <c r="AG102" s="1330"/>
    </row>
    <row r="103" spans="1:42" ht="18.75" customHeight="1">
      <c r="A103" s="1602"/>
      <c r="B103" s="1602"/>
      <c r="C103" s="1602"/>
      <c r="D103" s="1602"/>
      <c r="E103" s="1602"/>
      <c r="F103" s="1602"/>
      <c r="G103" s="1602"/>
      <c r="H103" s="1602"/>
      <c r="I103" s="1602"/>
      <c r="J103" s="1602"/>
      <c r="K103" s="1602"/>
      <c r="L103" s="1602"/>
      <c r="M103" s="1602"/>
      <c r="N103" s="1602"/>
      <c r="O103" s="1602"/>
      <c r="P103" s="1602"/>
      <c r="Q103" s="1602"/>
      <c r="R103" s="1340"/>
      <c r="S103" s="1344"/>
      <c r="T103" s="1514"/>
      <c r="U103" s="1514"/>
      <c r="V103" s="1514"/>
      <c r="W103" s="1514"/>
      <c r="X103" s="1514"/>
      <c r="Y103" s="1514"/>
      <c r="Z103" s="1514"/>
      <c r="AA103" s="1514"/>
      <c r="AB103" s="1514"/>
      <c r="AC103" s="1514"/>
      <c r="AD103" s="1514"/>
      <c r="AE103" s="1330"/>
      <c r="AF103" s="1330"/>
      <c r="AG103" s="1330"/>
    </row>
    <row r="104" spans="1:42" ht="18.75" customHeight="1">
      <c r="A104" s="1602"/>
      <c r="B104" s="1602"/>
      <c r="C104" s="1602"/>
      <c r="D104" s="1602"/>
      <c r="E104" s="1602"/>
      <c r="F104" s="1602"/>
      <c r="G104" s="1602"/>
      <c r="H104" s="1602"/>
      <c r="I104" s="1602"/>
      <c r="J104" s="1602"/>
      <c r="K104" s="1602"/>
      <c r="L104" s="1602"/>
      <c r="M104" s="1602"/>
      <c r="N104" s="1602"/>
      <c r="O104" s="1602"/>
      <c r="P104" s="1602"/>
      <c r="Q104" s="1602"/>
      <c r="S104" s="1344"/>
      <c r="T104" s="1514"/>
      <c r="U104" s="1514"/>
      <c r="V104" s="1514"/>
      <c r="W104" s="1514"/>
      <c r="X104" s="1514"/>
      <c r="Y104" s="1514"/>
      <c r="Z104" s="1514"/>
      <c r="AA104" s="1514"/>
      <c r="AB104" s="1514"/>
      <c r="AC104" s="1514"/>
      <c r="AD104" s="1514"/>
      <c r="AE104" s="1330"/>
      <c r="AF104" s="1330"/>
      <c r="AG104" s="1330"/>
    </row>
    <row r="105" spans="1:42">
      <c r="A105" s="1602"/>
      <c r="B105" s="1602"/>
      <c r="C105" s="1602"/>
      <c r="D105" s="1602"/>
      <c r="E105" s="1602"/>
      <c r="F105" s="1602"/>
      <c r="G105" s="1602"/>
      <c r="H105" s="1602"/>
      <c r="I105" s="1602"/>
      <c r="J105" s="1602"/>
      <c r="K105" s="1602"/>
      <c r="L105" s="1602"/>
      <c r="M105" s="1602"/>
      <c r="N105" s="1602"/>
      <c r="O105" s="1602"/>
      <c r="P105" s="1602"/>
      <c r="Q105" s="1602"/>
      <c r="S105" s="1344"/>
      <c r="T105" s="1514"/>
      <c r="U105" s="1530"/>
      <c r="V105" s="1530"/>
      <c r="W105" s="1530"/>
      <c r="X105" s="1530"/>
      <c r="Y105" s="1530"/>
      <c r="Z105" s="1530"/>
      <c r="AA105" s="1530"/>
      <c r="AB105" s="1530"/>
      <c r="AC105" s="1530"/>
      <c r="AD105" s="1530"/>
      <c r="AE105" s="1330"/>
      <c r="AF105" s="1330"/>
      <c r="AG105" s="1330"/>
    </row>
    <row r="106" spans="1:42">
      <c r="A106" s="1602"/>
      <c r="B106" s="1602"/>
      <c r="C106" s="1602"/>
      <c r="D106" s="1602"/>
      <c r="E106" s="1602"/>
      <c r="F106" s="1602"/>
      <c r="G106" s="1602"/>
      <c r="H106" s="1602"/>
      <c r="I106" s="1602"/>
      <c r="J106" s="1602"/>
      <c r="K106" s="1602"/>
      <c r="L106" s="1602"/>
      <c r="M106" s="1602"/>
      <c r="N106" s="1602"/>
      <c r="O106" s="1602"/>
      <c r="P106" s="1602"/>
      <c r="Q106" s="1602"/>
      <c r="S106" s="1344"/>
      <c r="T106" s="1330"/>
      <c r="U106" s="1330"/>
      <c r="V106" s="1514"/>
      <c r="W106" s="1514"/>
      <c r="X106" s="1330"/>
      <c r="Y106" s="1330"/>
      <c r="Z106" s="1330"/>
      <c r="AA106" s="1330"/>
      <c r="AB106" s="1330"/>
      <c r="AC106" s="1330"/>
      <c r="AD106" s="1330"/>
      <c r="AE106" s="1534"/>
      <c r="AF106" s="1534"/>
      <c r="AG106" s="1534"/>
      <c r="AH106" s="1522"/>
      <c r="AI106" s="1522"/>
      <c r="AJ106" s="1522"/>
      <c r="AK106" s="1522"/>
      <c r="AL106" s="101"/>
      <c r="AM106" s="101"/>
      <c r="AN106" s="101"/>
      <c r="AO106" s="101"/>
    </row>
    <row r="107" spans="1:42" ht="18.75" customHeight="1">
      <c r="A107" s="1602"/>
      <c r="B107" s="1602"/>
      <c r="C107" s="1602"/>
      <c r="D107" s="1602"/>
      <c r="E107" s="1602"/>
      <c r="F107" s="1602"/>
      <c r="G107" s="1602"/>
      <c r="H107" s="1602"/>
      <c r="I107" s="1602"/>
      <c r="J107" s="1602"/>
      <c r="K107" s="1602"/>
      <c r="L107" s="1602"/>
      <c r="M107" s="1602"/>
      <c r="N107" s="1602"/>
      <c r="O107" s="1602"/>
      <c r="P107" s="1602"/>
      <c r="Q107" s="1602"/>
      <c r="S107" s="1344"/>
      <c r="T107" s="1535" t="s">
        <v>47</v>
      </c>
      <c r="U107" s="1330"/>
      <c r="V107" s="1330"/>
      <c r="W107" s="1330"/>
      <c r="X107" s="1330"/>
      <c r="Y107" s="1330"/>
      <c r="Z107" s="1330"/>
      <c r="AA107" s="1330"/>
      <c r="AB107" s="1330"/>
      <c r="AC107" s="1330"/>
      <c r="AD107" s="1330"/>
      <c r="AE107" s="1330"/>
      <c r="AF107" s="1330"/>
      <c r="AG107" s="1330"/>
    </row>
    <row r="108" spans="1:42" ht="18.75" customHeight="1">
      <c r="A108" s="1602"/>
      <c r="B108" s="1602"/>
      <c r="C108" s="1602"/>
      <c r="D108" s="1602"/>
      <c r="E108" s="1602"/>
      <c r="F108" s="1602"/>
      <c r="G108" s="1602"/>
      <c r="H108" s="1602"/>
      <c r="I108" s="1602"/>
      <c r="J108" s="1602"/>
      <c r="K108" s="1602"/>
      <c r="L108" s="1602"/>
      <c r="M108" s="1602"/>
      <c r="N108" s="1602"/>
      <c r="O108" s="1602"/>
      <c r="P108" s="1602"/>
      <c r="Q108" s="1602"/>
      <c r="S108" s="1344"/>
      <c r="T108" s="1330"/>
      <c r="U108" s="1536" t="s">
        <v>107</v>
      </c>
      <c r="V108" s="1494" t="s">
        <v>108</v>
      </c>
      <c r="W108" s="1494" t="s">
        <v>109</v>
      </c>
      <c r="X108" s="1494" t="s">
        <v>110</v>
      </c>
      <c r="Y108" s="1494" t="s">
        <v>111</v>
      </c>
      <c r="Z108" s="1494" t="s">
        <v>112</v>
      </c>
      <c r="AA108" s="1494" t="s">
        <v>113</v>
      </c>
      <c r="AB108" s="1494" t="s">
        <v>114</v>
      </c>
      <c r="AC108" s="1494" t="s">
        <v>115</v>
      </c>
      <c r="AD108" s="1494" t="s">
        <v>116</v>
      </c>
      <c r="AE108" s="1494" t="s">
        <v>117</v>
      </c>
      <c r="AF108" s="1494" t="s">
        <v>118</v>
      </c>
      <c r="AG108" s="1330"/>
    </row>
    <row r="109" spans="1:42" ht="18.75" customHeight="1">
      <c r="A109" s="1602"/>
      <c r="B109" s="1602"/>
      <c r="C109" s="1602"/>
      <c r="D109" s="1602"/>
      <c r="E109" s="1602"/>
      <c r="F109" s="1602"/>
      <c r="G109" s="1602"/>
      <c r="H109" s="1602"/>
      <c r="I109" s="1602"/>
      <c r="J109" s="1602"/>
      <c r="K109" s="1602"/>
      <c r="L109" s="1602"/>
      <c r="M109" s="1602"/>
      <c r="N109" s="1602"/>
      <c r="O109" s="1602"/>
      <c r="P109" s="1602"/>
      <c r="Q109" s="1602"/>
      <c r="S109" s="1344"/>
      <c r="T109" s="1514" t="s">
        <v>303</v>
      </c>
      <c r="U109" s="1537">
        <f>E56</f>
        <v>132.18758929999996</v>
      </c>
      <c r="V109" s="1537">
        <f t="shared" ref="V109:AF109" si="13">F56</f>
        <v>132.14874519999989</v>
      </c>
      <c r="W109" s="1537">
        <f t="shared" si="13"/>
        <v>100.4261152</v>
      </c>
      <c r="X109" s="1537">
        <f t="shared" si="13"/>
        <v>56.048960100000016</v>
      </c>
      <c r="Y109" s="1537">
        <f t="shared" si="13"/>
        <v>70.424044599999988</v>
      </c>
      <c r="Z109" s="1537">
        <f t="shared" si="13"/>
        <v>94.205633499999962</v>
      </c>
      <c r="AA109" s="1537">
        <f t="shared" si="13"/>
        <v>107.19795919999999</v>
      </c>
      <c r="AB109" s="1537">
        <f t="shared" si="13"/>
        <v>109.52955239999994</v>
      </c>
      <c r="AC109" s="1537">
        <f t="shared" si="13"/>
        <v>112.60263900000001</v>
      </c>
      <c r="AD109" s="1537">
        <f t="shared" si="13"/>
        <v>117.96779420000001</v>
      </c>
      <c r="AE109" s="1537">
        <f t="shared" si="13"/>
        <v>119.12956030000002</v>
      </c>
      <c r="AF109" s="1537">
        <f t="shared" si="13"/>
        <v>120.1800889</v>
      </c>
      <c r="AG109" s="1496">
        <f>SUM(U109:AF109)</f>
        <v>1272.0486819</v>
      </c>
      <c r="AH109" s="1327" t="s">
        <v>237</v>
      </c>
    </row>
    <row r="110" spans="1:42" ht="18.75" customHeight="1">
      <c r="A110" s="1602"/>
      <c r="B110" s="1602"/>
      <c r="C110" s="1602"/>
      <c r="D110" s="1602"/>
      <c r="E110" s="1602"/>
      <c r="F110" s="1602"/>
      <c r="G110" s="1602"/>
      <c r="H110" s="1602"/>
      <c r="I110" s="1602"/>
      <c r="J110" s="1602"/>
      <c r="K110" s="1602"/>
      <c r="L110" s="1602"/>
      <c r="M110" s="1602"/>
      <c r="N110" s="1602"/>
      <c r="O110" s="1602"/>
      <c r="P110" s="1602"/>
      <c r="Q110" s="1602"/>
      <c r="S110" s="1344"/>
      <c r="T110" s="1538" t="s">
        <v>17</v>
      </c>
      <c r="U110" s="1537">
        <f>E41</f>
        <v>33.013014999999996</v>
      </c>
      <c r="V110" s="1537">
        <f t="shared" ref="V110:AF110" si="14">F41</f>
        <v>33.083753599999994</v>
      </c>
      <c r="W110" s="1537">
        <f t="shared" si="14"/>
        <v>30.252704900000001</v>
      </c>
      <c r="X110" s="1537">
        <f t="shared" si="14"/>
        <v>26.161759100000008</v>
      </c>
      <c r="Y110" s="1537">
        <f t="shared" si="14"/>
        <v>25.667089399999995</v>
      </c>
      <c r="Z110" s="1537">
        <f t="shared" si="14"/>
        <v>26.192246900000008</v>
      </c>
      <c r="AA110" s="1537">
        <f t="shared" si="14"/>
        <v>30.107370499999998</v>
      </c>
      <c r="AB110" s="1537">
        <f t="shared" si="14"/>
        <v>31.452310100000002</v>
      </c>
      <c r="AC110" s="1537">
        <f t="shared" si="14"/>
        <v>33.287093500000005</v>
      </c>
      <c r="AD110" s="1537">
        <f t="shared" si="14"/>
        <v>37.986370300000019</v>
      </c>
      <c r="AE110" s="1537">
        <f t="shared" si="14"/>
        <v>37.721527600000002</v>
      </c>
      <c r="AF110" s="1537">
        <f t="shared" si="14"/>
        <v>40.700508299999996</v>
      </c>
      <c r="AG110" s="1496">
        <f>SUM(U110:AF110)</f>
        <v>385.62574920000009</v>
      </c>
      <c r="AH110" s="1327" t="s">
        <v>16</v>
      </c>
    </row>
    <row r="111" spans="1:42" ht="18.75" customHeight="1">
      <c r="A111" s="1602"/>
      <c r="B111" s="1602"/>
      <c r="C111" s="1602"/>
      <c r="D111" s="1602"/>
      <c r="E111" s="1602"/>
      <c r="F111" s="1602"/>
      <c r="G111" s="1602"/>
      <c r="H111" s="1602"/>
      <c r="I111" s="1602"/>
      <c r="J111" s="1602"/>
      <c r="K111" s="1602"/>
      <c r="L111" s="1602"/>
      <c r="M111" s="1602"/>
      <c r="N111" s="1602"/>
      <c r="O111" s="1602"/>
      <c r="P111" s="1602"/>
      <c r="Q111" s="1602"/>
      <c r="S111" s="1344"/>
      <c r="T111" s="1533" t="s">
        <v>18</v>
      </c>
      <c r="U111" s="1537">
        <f>E61</f>
        <v>25.577413</v>
      </c>
      <c r="V111" s="1537">
        <f t="shared" ref="V111:AF111" si="15">F61</f>
        <v>25.346531000000006</v>
      </c>
      <c r="W111" s="1537">
        <f t="shared" si="15"/>
        <v>23.552936000000006</v>
      </c>
      <c r="X111" s="1537">
        <f t="shared" si="15"/>
        <v>18.119315999999994</v>
      </c>
      <c r="Y111" s="1537">
        <f t="shared" si="15"/>
        <v>22.383868999999994</v>
      </c>
      <c r="Z111" s="1537">
        <f t="shared" si="15"/>
        <v>26.287205000000004</v>
      </c>
      <c r="AA111" s="1537">
        <f t="shared" si="15"/>
        <v>25.044550999999998</v>
      </c>
      <c r="AB111" s="1537">
        <f t="shared" si="15"/>
        <v>23.241015000000001</v>
      </c>
      <c r="AC111" s="1537">
        <f t="shared" si="15"/>
        <v>22.205202000000007</v>
      </c>
      <c r="AD111" s="1537">
        <f t="shared" si="15"/>
        <v>24.931147999999997</v>
      </c>
      <c r="AE111" s="1537">
        <f t="shared" si="15"/>
        <v>27.178447000000002</v>
      </c>
      <c r="AF111" s="1537">
        <f t="shared" si="15"/>
        <v>32.320019000000016</v>
      </c>
      <c r="AG111" s="1496">
        <f>SUM(U111:AF111)</f>
        <v>296.18765200000001</v>
      </c>
      <c r="AH111" s="1327" t="s">
        <v>267</v>
      </c>
    </row>
    <row r="112" spans="1:42" ht="18.75" customHeight="1">
      <c r="A112" s="1602"/>
      <c r="B112" s="1602"/>
      <c r="C112" s="1602"/>
      <c r="D112" s="1602"/>
      <c r="E112" s="1602"/>
      <c r="F112" s="1602"/>
      <c r="G112" s="1602"/>
      <c r="H112" s="1602"/>
      <c r="I112" s="1602"/>
      <c r="J112" s="1602"/>
      <c r="K112" s="1602"/>
      <c r="L112" s="1602"/>
      <c r="M112" s="1602"/>
      <c r="N112" s="1602"/>
      <c r="O112" s="1602"/>
      <c r="P112" s="1602"/>
      <c r="Q112" s="1602"/>
      <c r="S112" s="1344"/>
      <c r="T112" s="1533" t="s">
        <v>3</v>
      </c>
      <c r="U112" s="1537">
        <f>+E6</f>
        <v>16.288563400000001</v>
      </c>
      <c r="V112" s="1537">
        <f t="shared" ref="V112:AF112" si="16">+F6</f>
        <v>15.176849599999999</v>
      </c>
      <c r="W112" s="1537">
        <f t="shared" si="16"/>
        <v>13.4704224</v>
      </c>
      <c r="X112" s="1537">
        <f t="shared" si="16"/>
        <v>11.278087399999999</v>
      </c>
      <c r="Y112" s="1537">
        <f t="shared" si="16"/>
        <v>11.096647500000003</v>
      </c>
      <c r="Z112" s="1537">
        <f t="shared" si="16"/>
        <v>10.551849300000001</v>
      </c>
      <c r="AA112" s="1537">
        <f t="shared" si="16"/>
        <v>10.863854700000003</v>
      </c>
      <c r="AB112" s="1537">
        <f t="shared" si="16"/>
        <v>11.6232071</v>
      </c>
      <c r="AC112" s="1537">
        <f t="shared" si="16"/>
        <v>12.515735000000003</v>
      </c>
      <c r="AD112" s="1537">
        <f t="shared" si="16"/>
        <v>14.559349300000001</v>
      </c>
      <c r="AE112" s="1537">
        <f t="shared" si="16"/>
        <v>13.946630200000001</v>
      </c>
      <c r="AF112" s="1537">
        <f t="shared" si="16"/>
        <v>15.483311599999999</v>
      </c>
      <c r="AG112" s="1496">
        <f>SUM(U112:AF112)</f>
        <v>156.85450750000004</v>
      </c>
    </row>
    <row r="113" spans="1:34" ht="18.75" customHeight="1">
      <c r="A113" s="1602"/>
      <c r="B113" s="1602"/>
      <c r="C113" s="1602"/>
      <c r="D113" s="1602"/>
      <c r="E113" s="1602"/>
      <c r="F113" s="1602"/>
      <c r="G113" s="1602"/>
      <c r="H113" s="1602"/>
      <c r="I113" s="1602"/>
      <c r="J113" s="1602"/>
      <c r="K113" s="1602"/>
      <c r="L113" s="1602"/>
      <c r="M113" s="1602"/>
      <c r="N113" s="1602"/>
      <c r="O113" s="1602"/>
      <c r="P113" s="1602"/>
      <c r="Q113" s="1602"/>
      <c r="S113" s="1344"/>
      <c r="T113" s="1330"/>
      <c r="U113" s="1330"/>
      <c r="V113" s="1330"/>
      <c r="W113" s="1330"/>
      <c r="X113" s="1330"/>
      <c r="Y113" s="1330"/>
      <c r="Z113" s="1330"/>
      <c r="AA113" s="1330"/>
    </row>
    <row r="114" spans="1:34" ht="18.75" customHeight="1">
      <c r="A114" s="1602"/>
      <c r="B114" s="1602"/>
      <c r="C114" s="1602"/>
      <c r="D114" s="1602"/>
      <c r="E114" s="1602"/>
      <c r="F114" s="1602"/>
      <c r="G114" s="1602"/>
      <c r="H114" s="1602"/>
      <c r="I114" s="1602"/>
      <c r="J114" s="1602"/>
      <c r="K114" s="1602"/>
      <c r="L114" s="1602"/>
      <c r="M114" s="1602"/>
      <c r="N114" s="1602"/>
      <c r="O114" s="1602"/>
      <c r="P114" s="1602"/>
      <c r="Q114" s="1602"/>
      <c r="S114" s="1344"/>
      <c r="T114" s="1330"/>
      <c r="U114" s="1330"/>
      <c r="V114" s="1330"/>
      <c r="W114" s="1330"/>
      <c r="X114" s="1330"/>
      <c r="Y114" s="1330"/>
      <c r="Z114" s="1330"/>
      <c r="AA114" s="1330"/>
    </row>
    <row r="115" spans="1:34" ht="18.75" customHeight="1">
      <c r="A115" s="1602"/>
      <c r="B115" s="1602"/>
      <c r="C115" s="1602"/>
      <c r="D115" s="1602"/>
      <c r="E115" s="1602"/>
      <c r="F115" s="1602"/>
      <c r="G115" s="1602"/>
      <c r="H115" s="1602"/>
      <c r="I115" s="1602"/>
      <c r="J115" s="1602"/>
      <c r="K115" s="1602"/>
      <c r="L115" s="1602"/>
      <c r="M115" s="1602"/>
      <c r="N115" s="1602"/>
      <c r="O115" s="1602"/>
      <c r="P115" s="1602"/>
      <c r="Q115" s="1602"/>
      <c r="S115" s="1344"/>
      <c r="T115" s="1330"/>
      <c r="U115" s="1330"/>
      <c r="V115" s="1330"/>
      <c r="W115" s="1330"/>
      <c r="X115" s="1330"/>
      <c r="Y115" s="1330"/>
      <c r="Z115" s="1330"/>
      <c r="AA115" s="1330"/>
    </row>
    <row r="116" spans="1:34" ht="18.75" customHeight="1">
      <c r="A116" s="1602"/>
      <c r="B116" s="1602"/>
      <c r="C116" s="1602"/>
      <c r="D116" s="1602"/>
      <c r="E116" s="1602"/>
      <c r="F116" s="1602"/>
      <c r="G116" s="1602"/>
      <c r="H116" s="1602"/>
      <c r="I116" s="1602"/>
      <c r="J116" s="1602"/>
      <c r="K116" s="1602"/>
      <c r="L116" s="1602"/>
      <c r="M116" s="1602"/>
      <c r="N116" s="1602"/>
      <c r="O116" s="1602"/>
      <c r="P116" s="1602"/>
      <c r="Q116" s="1602"/>
      <c r="S116" s="1344"/>
      <c r="T116" s="1330"/>
      <c r="U116" s="1330"/>
      <c r="V116" s="1330"/>
      <c r="W116" s="1330"/>
      <c r="X116" s="1330"/>
      <c r="Y116" s="1330"/>
      <c r="Z116" s="1330"/>
      <c r="AA116" s="1330"/>
    </row>
    <row r="117" spans="1:34" ht="18.75" customHeight="1">
      <c r="A117" s="1602"/>
      <c r="B117" s="1602"/>
      <c r="C117" s="1602"/>
      <c r="D117" s="1602"/>
      <c r="E117" s="1602"/>
      <c r="F117" s="1602"/>
      <c r="G117" s="1602"/>
      <c r="H117" s="1602"/>
      <c r="I117" s="1602"/>
      <c r="J117" s="1602"/>
      <c r="K117" s="1602"/>
      <c r="L117" s="1602"/>
      <c r="M117" s="1602"/>
      <c r="N117" s="1602"/>
      <c r="O117" s="1602"/>
      <c r="P117" s="1602"/>
      <c r="Q117" s="1602"/>
      <c r="S117" s="1344"/>
      <c r="T117" s="1330"/>
      <c r="U117" s="1330"/>
      <c r="V117" s="1330"/>
      <c r="W117" s="1330"/>
      <c r="X117" s="1330"/>
      <c r="Y117" s="1330"/>
      <c r="Z117" s="1330"/>
      <c r="AA117" s="1330"/>
    </row>
    <row r="118" spans="1:34" ht="18.75" customHeight="1">
      <c r="A118" s="1602"/>
      <c r="B118" s="1602"/>
      <c r="C118" s="1602"/>
      <c r="D118" s="1602"/>
      <c r="E118" s="1602"/>
      <c r="F118" s="1602"/>
      <c r="G118" s="1602"/>
      <c r="H118" s="1602"/>
      <c r="I118" s="1602"/>
      <c r="J118" s="1602"/>
      <c r="K118" s="1602"/>
      <c r="L118" s="1602"/>
      <c r="M118" s="1602"/>
      <c r="N118" s="1602"/>
      <c r="O118" s="1602"/>
      <c r="P118" s="1602"/>
      <c r="Q118" s="1602"/>
      <c r="S118" s="1344"/>
      <c r="T118" s="1330"/>
      <c r="U118" s="1344"/>
      <c r="V118" s="1344"/>
      <c r="W118" s="1344"/>
      <c r="X118" s="1344"/>
      <c r="Y118" s="1344"/>
      <c r="Z118" s="1344"/>
      <c r="AA118" s="1344"/>
      <c r="AB118" s="1344"/>
      <c r="AC118" s="1344"/>
      <c r="AD118" s="1344"/>
      <c r="AE118" s="1344"/>
      <c r="AF118" s="1344"/>
      <c r="AG118" s="1344"/>
      <c r="AH118" s="1344"/>
    </row>
    <row r="119" spans="1:34" ht="18.75" customHeight="1">
      <c r="A119" s="1602"/>
      <c r="B119" s="1602"/>
      <c r="C119" s="1602"/>
      <c r="D119" s="1602"/>
      <c r="E119" s="1602"/>
      <c r="F119" s="1602"/>
      <c r="G119" s="1602"/>
      <c r="H119" s="1602"/>
      <c r="I119" s="1602"/>
      <c r="J119" s="1602"/>
      <c r="K119" s="1602"/>
      <c r="L119" s="1602"/>
      <c r="M119" s="1602"/>
      <c r="N119" s="1602"/>
      <c r="O119" s="1602"/>
      <c r="P119" s="1602"/>
      <c r="Q119" s="1602"/>
      <c r="S119" s="1344"/>
      <c r="T119" s="1330"/>
      <c r="U119" s="1344"/>
      <c r="V119" s="1344"/>
      <c r="W119" s="1344"/>
      <c r="X119" s="1344"/>
      <c r="Y119" s="1344"/>
      <c r="Z119" s="1344"/>
      <c r="AA119" s="1344"/>
      <c r="AB119" s="1344"/>
      <c r="AC119" s="1344"/>
      <c r="AD119" s="1344"/>
      <c r="AE119" s="1344"/>
      <c r="AF119" s="1344"/>
      <c r="AG119" s="1344"/>
      <c r="AH119" s="1344"/>
    </row>
    <row r="120" spans="1:34" ht="18.75" customHeight="1">
      <c r="A120" s="1602"/>
      <c r="B120" s="1602"/>
      <c r="C120" s="1602"/>
      <c r="D120" s="1602"/>
      <c r="E120" s="1602"/>
      <c r="F120" s="1602"/>
      <c r="G120" s="1602"/>
      <c r="H120" s="1602"/>
      <c r="I120" s="1602"/>
      <c r="J120" s="1602"/>
      <c r="K120" s="1602"/>
      <c r="L120" s="1602"/>
      <c r="M120" s="1602"/>
      <c r="N120" s="1602"/>
      <c r="O120" s="1602"/>
      <c r="P120" s="1602"/>
      <c r="Q120" s="1602"/>
      <c r="S120" s="1344"/>
      <c r="T120" s="1330"/>
      <c r="U120" s="1344"/>
      <c r="V120" s="1344"/>
      <c r="W120" s="1344"/>
      <c r="X120" s="1344"/>
      <c r="Y120" s="1344"/>
      <c r="Z120" s="1344"/>
      <c r="AA120" s="1344"/>
      <c r="AB120" s="1344"/>
      <c r="AC120" s="1344"/>
      <c r="AD120" s="1344"/>
      <c r="AE120" s="1344"/>
      <c r="AF120" s="1344"/>
      <c r="AG120" s="1344"/>
      <c r="AH120" s="1344"/>
    </row>
    <row r="121" spans="1:34" ht="18.75" customHeight="1">
      <c r="A121" s="1602"/>
      <c r="B121" s="1602"/>
      <c r="C121" s="1602"/>
      <c r="D121" s="1602"/>
      <c r="E121" s="1602"/>
      <c r="F121" s="1602"/>
      <c r="G121" s="1602"/>
      <c r="H121" s="1602"/>
      <c r="I121" s="1602"/>
      <c r="J121" s="1602"/>
      <c r="K121" s="1602"/>
      <c r="L121" s="1602"/>
      <c r="M121" s="1602"/>
      <c r="N121" s="1602"/>
      <c r="O121" s="1602"/>
      <c r="P121" s="1602"/>
      <c r="Q121" s="1602"/>
      <c r="S121" s="1344"/>
      <c r="T121" s="1330"/>
      <c r="U121" s="1344"/>
      <c r="V121" s="1344"/>
      <c r="W121" s="1344"/>
      <c r="X121" s="1344"/>
      <c r="Y121" s="1344"/>
      <c r="Z121" s="1344"/>
      <c r="AA121" s="1344"/>
      <c r="AB121" s="1344"/>
      <c r="AC121" s="1344"/>
      <c r="AD121" s="1344"/>
      <c r="AE121" s="1344"/>
      <c r="AF121" s="1344"/>
      <c r="AG121" s="1344"/>
      <c r="AH121" s="1344"/>
    </row>
    <row r="122" spans="1:34" ht="18.75" customHeight="1">
      <c r="A122" s="1602"/>
      <c r="B122" s="1602"/>
      <c r="C122" s="1602"/>
      <c r="D122" s="1602"/>
      <c r="E122" s="1602"/>
      <c r="F122" s="1602"/>
      <c r="G122" s="1602"/>
      <c r="H122" s="1602"/>
      <c r="I122" s="1602"/>
      <c r="J122" s="1602"/>
      <c r="K122" s="1602"/>
      <c r="L122" s="1602"/>
      <c r="M122" s="1602"/>
      <c r="N122" s="1602"/>
      <c r="O122" s="1602"/>
      <c r="P122" s="1602"/>
      <c r="Q122" s="1602"/>
      <c r="S122" s="1344"/>
      <c r="T122" s="1330"/>
      <c r="U122" s="1344"/>
      <c r="V122" s="1344"/>
      <c r="W122" s="1344"/>
      <c r="X122" s="1344"/>
      <c r="Y122" s="1344"/>
      <c r="Z122" s="1344"/>
      <c r="AA122" s="1344"/>
      <c r="AB122" s="1344"/>
      <c r="AC122" s="1344"/>
      <c r="AD122" s="1344"/>
      <c r="AE122" s="1344"/>
      <c r="AF122" s="1344"/>
      <c r="AG122" s="1344"/>
      <c r="AH122" s="1344"/>
    </row>
    <row r="123" spans="1:34" ht="18.75" customHeight="1">
      <c r="A123" s="1602"/>
      <c r="B123" s="1602"/>
      <c r="C123" s="1602"/>
      <c r="D123" s="1602"/>
      <c r="E123" s="1602"/>
      <c r="F123" s="1602"/>
      <c r="G123" s="1602"/>
      <c r="H123" s="1602"/>
      <c r="I123" s="1602"/>
      <c r="J123" s="1602"/>
      <c r="K123" s="1602"/>
      <c r="L123" s="1602"/>
      <c r="M123" s="1602"/>
      <c r="N123" s="1602"/>
      <c r="O123" s="1602"/>
      <c r="P123" s="1602"/>
      <c r="Q123" s="1602"/>
      <c r="S123" s="1344"/>
      <c r="T123" s="1330"/>
      <c r="U123" s="1344"/>
      <c r="V123" s="1344"/>
      <c r="W123" s="1344"/>
      <c r="X123" s="1344"/>
      <c r="Y123" s="1344"/>
      <c r="Z123" s="1344"/>
      <c r="AA123" s="1344"/>
      <c r="AB123" s="1344"/>
      <c r="AC123" s="1344"/>
      <c r="AD123" s="1344"/>
      <c r="AE123" s="1344"/>
      <c r="AF123" s="1344"/>
      <c r="AG123" s="1344"/>
      <c r="AH123" s="1344"/>
    </row>
    <row r="124" spans="1:34" ht="18.75" customHeight="1">
      <c r="A124" s="1602"/>
      <c r="B124" s="1602"/>
      <c r="C124" s="1602"/>
      <c r="D124" s="1602"/>
      <c r="E124" s="1602"/>
      <c r="F124" s="1602"/>
      <c r="G124" s="1602"/>
      <c r="H124" s="1602"/>
      <c r="I124" s="1602"/>
      <c r="J124" s="1602"/>
      <c r="K124" s="1602"/>
      <c r="L124" s="1602"/>
      <c r="M124" s="1602"/>
      <c r="N124" s="1602"/>
      <c r="O124" s="1602"/>
      <c r="P124" s="1602"/>
      <c r="Q124" s="1602"/>
      <c r="S124" s="1344"/>
      <c r="T124" s="1330"/>
      <c r="U124" s="1330"/>
      <c r="V124" s="1330"/>
      <c r="W124" s="1330"/>
      <c r="X124" s="1330"/>
      <c r="Y124" s="1330"/>
      <c r="Z124" s="1330"/>
      <c r="AA124" s="1330"/>
    </row>
    <row r="125" spans="1:34" ht="18.75" customHeight="1">
      <c r="A125" s="1602"/>
      <c r="B125" s="1602"/>
      <c r="C125" s="1602"/>
      <c r="D125" s="1602"/>
      <c r="E125" s="1602"/>
      <c r="F125" s="1602"/>
      <c r="G125" s="1602"/>
      <c r="H125" s="1602"/>
      <c r="I125" s="1602"/>
      <c r="J125" s="1602"/>
      <c r="K125" s="1602"/>
      <c r="L125" s="1602"/>
      <c r="M125" s="1602"/>
      <c r="N125" s="1602"/>
      <c r="O125" s="1602"/>
      <c r="P125" s="1602"/>
      <c r="Q125" s="1602"/>
      <c r="S125" s="1344"/>
      <c r="T125" s="1330"/>
      <c r="U125" s="1330"/>
      <c r="V125" s="1330"/>
      <c r="W125" s="1330"/>
      <c r="X125" s="1330"/>
      <c r="Y125" s="1330"/>
      <c r="Z125" s="1330"/>
      <c r="AA125" s="1330"/>
    </row>
    <row r="126" spans="1:34" ht="18.75" customHeight="1">
      <c r="A126" s="1602"/>
      <c r="B126" s="1602"/>
      <c r="C126" s="1602"/>
      <c r="D126" s="1602"/>
      <c r="E126" s="1602"/>
      <c r="F126" s="1602"/>
      <c r="G126" s="1602"/>
      <c r="H126" s="1602"/>
      <c r="I126" s="1602"/>
      <c r="J126" s="1602"/>
      <c r="K126" s="1602"/>
      <c r="L126" s="1602"/>
      <c r="M126" s="1602"/>
      <c r="N126" s="1602"/>
      <c r="O126" s="1602"/>
      <c r="P126" s="1602"/>
      <c r="Q126" s="1602"/>
      <c r="S126" s="1344"/>
      <c r="T126" s="1330"/>
      <c r="U126" s="1330"/>
      <c r="V126" s="1330"/>
      <c r="W126" s="1330"/>
      <c r="X126" s="1330"/>
      <c r="Y126" s="1330"/>
      <c r="Z126" s="1330"/>
      <c r="AA126" s="1330"/>
    </row>
    <row r="127" spans="1:34" ht="18.75" customHeight="1">
      <c r="A127" s="1602"/>
      <c r="B127" s="1602"/>
      <c r="C127" s="1602"/>
      <c r="D127" s="1602"/>
      <c r="E127" s="1602"/>
      <c r="F127" s="1602"/>
      <c r="G127" s="1602"/>
      <c r="H127" s="1602"/>
      <c r="I127" s="1602"/>
      <c r="J127" s="1602"/>
      <c r="K127" s="1602"/>
      <c r="L127" s="1602"/>
      <c r="M127" s="1602"/>
      <c r="N127" s="1602"/>
      <c r="O127" s="1602"/>
      <c r="P127" s="1602"/>
      <c r="Q127" s="1602"/>
      <c r="S127" s="1344"/>
      <c r="T127" s="1330"/>
      <c r="U127" s="1330"/>
      <c r="V127" s="1330"/>
      <c r="W127" s="1330"/>
      <c r="X127" s="1330"/>
      <c r="Y127" s="1330"/>
      <c r="Z127" s="1330"/>
      <c r="AA127" s="1330"/>
    </row>
    <row r="128" spans="1:34" ht="18.75" customHeight="1">
      <c r="A128" s="1602"/>
      <c r="B128" s="1602"/>
      <c r="C128" s="1602"/>
      <c r="D128" s="1643"/>
      <c r="E128" s="1602"/>
      <c r="F128" s="1602"/>
      <c r="G128" s="1602"/>
      <c r="H128" s="1602"/>
      <c r="I128" s="1602"/>
      <c r="J128" s="1602"/>
      <c r="K128" s="1602"/>
      <c r="L128" s="1602"/>
      <c r="M128" s="1602"/>
      <c r="N128" s="1602"/>
      <c r="O128" s="1602"/>
      <c r="P128" s="1602"/>
      <c r="Q128" s="1602"/>
      <c r="S128" s="1344"/>
      <c r="T128" s="1330"/>
      <c r="U128" s="1330"/>
      <c r="V128" s="1330"/>
      <c r="W128" s="1330"/>
      <c r="X128" s="1330"/>
      <c r="Y128" s="1330"/>
      <c r="Z128" s="1330"/>
      <c r="AA128" s="1330"/>
    </row>
    <row r="129" spans="1:30">
      <c r="A129" s="1602"/>
      <c r="B129" s="1602"/>
      <c r="C129" s="1602"/>
      <c r="D129" s="1644"/>
      <c r="E129" s="1640"/>
      <c r="F129" s="1640"/>
      <c r="G129" s="1640"/>
      <c r="H129" s="1640"/>
      <c r="I129" s="1640"/>
      <c r="J129" s="1640"/>
      <c r="K129" s="1640"/>
      <c r="L129" s="1640"/>
      <c r="M129" s="1640"/>
      <c r="N129" s="1640"/>
      <c r="O129" s="1640"/>
      <c r="P129" s="1640"/>
      <c r="Q129" s="1640"/>
      <c r="S129" s="1344"/>
      <c r="T129" s="1330"/>
      <c r="U129" s="1330"/>
      <c r="V129" s="1330"/>
      <c r="W129" s="1330"/>
      <c r="X129" s="1330"/>
      <c r="Y129" s="1330"/>
      <c r="Z129" s="1330"/>
      <c r="AA129" s="1330"/>
    </row>
    <row r="130" spans="1:30">
      <c r="A130" s="1602"/>
      <c r="B130" s="1602"/>
      <c r="C130" s="1640"/>
      <c r="D130" s="1643"/>
      <c r="E130" s="1602"/>
      <c r="F130" s="1602"/>
      <c r="G130" s="1602"/>
      <c r="H130" s="1602"/>
      <c r="I130" s="1602"/>
      <c r="J130" s="1602"/>
      <c r="K130" s="1602"/>
      <c r="L130" s="1602"/>
      <c r="M130" s="1602"/>
      <c r="N130" s="1602"/>
      <c r="O130" s="1602"/>
      <c r="P130" s="1602"/>
      <c r="Q130" s="1602"/>
      <c r="S130" s="1344"/>
      <c r="T130" s="1330"/>
      <c r="U130" s="1330"/>
      <c r="V130" s="1330"/>
      <c r="W130" s="1330"/>
      <c r="X130" s="1330"/>
      <c r="Y130" s="1330"/>
      <c r="Z130" s="1330"/>
      <c r="AA130" s="1330"/>
    </row>
    <row r="131" spans="1:30">
      <c r="A131" s="1602"/>
      <c r="B131" s="1602"/>
      <c r="C131" s="1602"/>
      <c r="D131" s="1643"/>
      <c r="E131" s="1602"/>
      <c r="F131" s="1602"/>
      <c r="G131" s="1602"/>
      <c r="H131" s="1602"/>
      <c r="I131" s="1602"/>
      <c r="J131" s="1602"/>
      <c r="K131" s="1602"/>
      <c r="L131" s="1602"/>
      <c r="M131" s="1602"/>
      <c r="N131" s="1602"/>
      <c r="O131" s="1602"/>
      <c r="P131" s="1602"/>
      <c r="Q131" s="1602"/>
      <c r="S131" s="1344"/>
      <c r="T131" s="1330"/>
      <c r="U131" s="1330"/>
      <c r="V131" s="1330"/>
      <c r="W131" s="1330"/>
      <c r="X131" s="1330"/>
      <c r="Y131" s="1330"/>
      <c r="Z131" s="1330"/>
      <c r="AA131" s="1330"/>
    </row>
    <row r="132" spans="1:30">
      <c r="A132" s="1602"/>
      <c r="B132" s="1602"/>
      <c r="C132" s="1602"/>
      <c r="D132" s="1602"/>
      <c r="E132" s="1602"/>
      <c r="F132" s="1602"/>
      <c r="G132" s="1602"/>
      <c r="H132" s="1602"/>
      <c r="I132" s="1602"/>
      <c r="J132" s="1602"/>
      <c r="K132" s="1602"/>
      <c r="L132" s="1602"/>
      <c r="M132" s="1602"/>
      <c r="N132" s="1602"/>
      <c r="O132" s="1602"/>
      <c r="P132" s="1602"/>
      <c r="Q132" s="1602"/>
      <c r="S132" s="1344"/>
      <c r="T132" s="1330"/>
      <c r="U132" s="1330"/>
      <c r="V132" s="1330"/>
      <c r="W132" s="1330"/>
      <c r="X132" s="1330"/>
      <c r="Y132" s="1330"/>
      <c r="Z132" s="1330"/>
      <c r="AA132" s="1330"/>
    </row>
    <row r="133" spans="1:30">
      <c r="A133" s="1602"/>
      <c r="B133" s="1602"/>
      <c r="C133" s="1602"/>
      <c r="D133" s="1602"/>
      <c r="E133" s="1602"/>
      <c r="F133" s="1602"/>
      <c r="G133" s="1602"/>
      <c r="H133" s="1602"/>
      <c r="I133" s="1602"/>
      <c r="J133" s="1602"/>
      <c r="K133" s="1602"/>
      <c r="L133" s="1602"/>
      <c r="M133" s="1602"/>
      <c r="N133" s="1602"/>
      <c r="O133" s="1602"/>
      <c r="P133" s="1602"/>
      <c r="Q133" s="1602"/>
      <c r="S133" s="1344"/>
      <c r="T133" s="1330"/>
      <c r="U133" s="1330"/>
      <c r="V133" s="1330"/>
      <c r="W133" s="1330"/>
      <c r="X133" s="1330"/>
      <c r="Y133" s="1330"/>
      <c r="Z133" s="1330"/>
      <c r="AA133" s="1330"/>
    </row>
    <row r="134" spans="1:30">
      <c r="A134" s="1602"/>
      <c r="B134" s="1602"/>
      <c r="C134" s="1602"/>
      <c r="D134" s="1602"/>
      <c r="E134" s="1602"/>
      <c r="F134" s="1602"/>
      <c r="G134" s="1602"/>
      <c r="H134" s="1602"/>
      <c r="I134" s="1602"/>
      <c r="J134" s="1602"/>
      <c r="K134" s="1602"/>
      <c r="L134" s="1602"/>
      <c r="M134" s="1602"/>
      <c r="N134" s="1602"/>
      <c r="O134" s="1602"/>
      <c r="P134" s="1602"/>
      <c r="Q134" s="1602"/>
      <c r="S134" s="1344"/>
      <c r="T134" s="1330"/>
      <c r="U134" s="1330"/>
      <c r="V134" s="1330"/>
      <c r="W134" s="1330"/>
      <c r="X134" s="1330"/>
      <c r="Y134" s="1330"/>
      <c r="Z134" s="1330"/>
      <c r="AA134" s="1330"/>
    </row>
    <row r="135" spans="1:30">
      <c r="A135" s="1602"/>
      <c r="B135" s="1602"/>
      <c r="C135" s="1602"/>
      <c r="D135" s="1602"/>
      <c r="E135" s="1602"/>
      <c r="F135" s="1602"/>
      <c r="G135" s="1602"/>
      <c r="H135" s="1602"/>
      <c r="I135" s="1602"/>
      <c r="J135" s="1602"/>
      <c r="K135" s="1602"/>
      <c r="L135" s="1602"/>
      <c r="M135" s="1602"/>
      <c r="N135" s="1602"/>
      <c r="O135" s="1602"/>
      <c r="P135" s="1602"/>
      <c r="Q135" s="1602"/>
      <c r="S135" s="1344"/>
      <c r="T135" s="1330"/>
      <c r="U135" s="1330"/>
      <c r="V135" s="1330"/>
      <c r="W135" s="1330"/>
      <c r="X135" s="1330"/>
      <c r="Y135" s="1330"/>
      <c r="Z135" s="1330"/>
      <c r="AA135" s="1330"/>
    </row>
    <row r="136" spans="1:30">
      <c r="A136" s="1602"/>
      <c r="B136" s="1602"/>
      <c r="C136" s="1602"/>
      <c r="D136" s="1602"/>
      <c r="E136" s="1602"/>
      <c r="F136" s="1602"/>
      <c r="G136" s="1602"/>
      <c r="H136" s="1602"/>
      <c r="I136" s="1602"/>
      <c r="J136" s="1602"/>
      <c r="K136" s="1602"/>
      <c r="L136" s="1602"/>
      <c r="M136" s="1602"/>
      <c r="N136" s="1602"/>
      <c r="O136" s="1602"/>
      <c r="P136" s="1602"/>
      <c r="Q136" s="1602"/>
      <c r="S136" s="1344"/>
      <c r="T136" s="1330"/>
      <c r="U136" s="1330"/>
      <c r="V136" s="1330"/>
      <c r="W136" s="1330"/>
      <c r="X136" s="1330"/>
      <c r="Y136" s="1330"/>
      <c r="Z136" s="1330"/>
      <c r="AA136" s="1330"/>
    </row>
    <row r="137" spans="1:30">
      <c r="A137" s="1602"/>
      <c r="B137" s="1602"/>
      <c r="C137" s="1602"/>
      <c r="D137" s="1602"/>
      <c r="E137" s="1602"/>
      <c r="F137" s="1602"/>
      <c r="G137" s="1602"/>
      <c r="H137" s="1602"/>
      <c r="I137" s="1602"/>
      <c r="J137" s="1602"/>
      <c r="K137" s="1602"/>
      <c r="L137" s="1602"/>
      <c r="M137" s="1602"/>
      <c r="N137" s="1602"/>
      <c r="O137" s="1602"/>
      <c r="P137" s="1602"/>
      <c r="Q137" s="1602"/>
      <c r="S137" s="1344"/>
      <c r="T137" s="1330"/>
      <c r="U137" s="1330"/>
      <c r="V137" s="1330"/>
      <c r="W137" s="1330"/>
      <c r="X137" s="1330"/>
      <c r="Y137" s="1330"/>
      <c r="Z137" s="1330"/>
      <c r="AA137" s="1330"/>
      <c r="AB137" s="1330"/>
      <c r="AC137" s="1330"/>
      <c r="AD137" s="1330"/>
    </row>
    <row r="138" spans="1:30">
      <c r="A138" s="1602"/>
      <c r="B138" s="1602"/>
      <c r="C138" s="1602"/>
      <c r="D138" s="1602"/>
      <c r="E138" s="1602"/>
      <c r="F138" s="1602"/>
      <c r="G138" s="1602"/>
      <c r="H138" s="1602"/>
      <c r="I138" s="1602"/>
      <c r="J138" s="1602"/>
      <c r="K138" s="1602"/>
      <c r="L138" s="1602"/>
      <c r="M138" s="1602"/>
      <c r="N138" s="1602"/>
      <c r="O138" s="1602"/>
      <c r="P138" s="1602"/>
      <c r="Q138" s="1602"/>
      <c r="S138" s="1344"/>
      <c r="T138" s="1330"/>
      <c r="U138" s="1330"/>
      <c r="V138" s="1330"/>
      <c r="W138" s="1330"/>
      <c r="X138" s="1330"/>
      <c r="Y138" s="1330"/>
      <c r="Z138" s="1330"/>
      <c r="AA138" s="1330"/>
      <c r="AB138" s="1330"/>
      <c r="AC138" s="1330"/>
      <c r="AD138" s="1330"/>
    </row>
    <row r="139" spans="1:30">
      <c r="A139" s="1602"/>
      <c r="B139" s="1602"/>
      <c r="C139" s="1602"/>
      <c r="D139" s="1602"/>
      <c r="E139" s="1602"/>
      <c r="F139" s="1602"/>
      <c r="G139" s="1602"/>
      <c r="H139" s="1602"/>
      <c r="I139" s="1602"/>
      <c r="J139" s="1602"/>
      <c r="K139" s="1602"/>
      <c r="L139" s="1602"/>
      <c r="M139" s="1602"/>
      <c r="N139" s="1602"/>
      <c r="O139" s="1602"/>
      <c r="P139" s="1602"/>
      <c r="Q139" s="1602"/>
      <c r="S139" s="1344"/>
      <c r="T139" s="1330"/>
      <c r="U139" s="1330"/>
      <c r="V139" s="1330"/>
      <c r="W139" s="1330"/>
      <c r="X139" s="1330"/>
      <c r="Y139" s="1330"/>
      <c r="Z139" s="1330"/>
      <c r="AA139" s="1330"/>
      <c r="AB139" s="1330"/>
      <c r="AC139" s="1330"/>
      <c r="AD139" s="1330"/>
    </row>
    <row r="140" spans="1:30">
      <c r="A140" s="1602"/>
      <c r="B140" s="1602"/>
      <c r="C140" s="1602"/>
      <c r="D140" s="1602"/>
      <c r="E140" s="1602"/>
      <c r="F140" s="1602"/>
      <c r="G140" s="1602"/>
      <c r="H140" s="1602"/>
      <c r="I140" s="1602"/>
      <c r="J140" s="1602"/>
      <c r="K140" s="1602"/>
      <c r="L140" s="1602"/>
      <c r="M140" s="1602"/>
      <c r="N140" s="1602"/>
      <c r="O140" s="1602"/>
      <c r="P140" s="1602"/>
      <c r="Q140" s="1602"/>
      <c r="S140" s="1344"/>
      <c r="T140" s="1330"/>
      <c r="U140" s="1330"/>
      <c r="V140" s="1330"/>
      <c r="W140" s="1330"/>
      <c r="X140" s="1330"/>
      <c r="Y140" s="1330"/>
      <c r="Z140" s="1330"/>
      <c r="AA140" s="1330"/>
      <c r="AB140" s="1330"/>
      <c r="AC140" s="1330"/>
      <c r="AD140" s="1330"/>
    </row>
    <row r="141" spans="1:30">
      <c r="A141" s="1602"/>
      <c r="B141" s="1602"/>
      <c r="C141" s="1602"/>
      <c r="D141" s="1602"/>
      <c r="E141" s="1602"/>
      <c r="F141" s="1602"/>
      <c r="G141" s="1602"/>
      <c r="H141" s="1602"/>
      <c r="I141" s="1602"/>
      <c r="J141" s="1602"/>
      <c r="K141" s="1602"/>
      <c r="L141" s="1602"/>
      <c r="M141" s="1602"/>
      <c r="N141" s="1602"/>
      <c r="O141" s="1602"/>
      <c r="P141" s="1602"/>
      <c r="Q141" s="1602"/>
      <c r="S141" s="1344"/>
      <c r="T141" s="1330"/>
      <c r="U141" s="1330"/>
      <c r="V141" s="1330"/>
      <c r="W141" s="1330"/>
      <c r="X141" s="1330"/>
      <c r="Y141" s="1330"/>
      <c r="Z141" s="1330"/>
      <c r="AA141" s="1330"/>
      <c r="AB141" s="1330"/>
      <c r="AC141" s="1330"/>
      <c r="AD141" s="1330"/>
    </row>
    <row r="142" spans="1:30">
      <c r="A142" s="1602"/>
      <c r="B142" s="1602"/>
      <c r="C142" s="1602"/>
      <c r="D142" s="1602"/>
      <c r="E142" s="1602"/>
      <c r="F142" s="1602"/>
      <c r="G142" s="1602"/>
      <c r="H142" s="1602"/>
      <c r="I142" s="1602"/>
      <c r="J142" s="1602"/>
      <c r="K142" s="1602"/>
      <c r="L142" s="1602"/>
      <c r="M142" s="1602"/>
      <c r="N142" s="1602"/>
      <c r="O142" s="1602"/>
      <c r="P142" s="1602"/>
      <c r="Q142" s="1602"/>
      <c r="S142" s="1344"/>
      <c r="T142" s="1539"/>
      <c r="U142" s="1539"/>
      <c r="V142" s="1539"/>
      <c r="W142" s="1539"/>
      <c r="X142" s="1539"/>
      <c r="Y142" s="1539"/>
      <c r="Z142" s="1539"/>
      <c r="AA142" s="1539"/>
      <c r="AB142" s="1539"/>
      <c r="AC142" s="1539"/>
      <c r="AD142" s="1330"/>
    </row>
    <row r="143" spans="1:30">
      <c r="A143" s="1602"/>
      <c r="B143" s="1602"/>
      <c r="C143" s="1602"/>
      <c r="D143" s="1602"/>
      <c r="E143" s="1602"/>
      <c r="F143" s="1602"/>
      <c r="G143" s="1602"/>
      <c r="H143" s="1602"/>
      <c r="I143" s="1602"/>
      <c r="J143" s="1602"/>
      <c r="K143" s="1602"/>
      <c r="L143" s="1602"/>
      <c r="M143" s="1602"/>
      <c r="N143" s="1602"/>
      <c r="O143" s="1602"/>
      <c r="P143" s="1602"/>
      <c r="Q143" s="1602"/>
      <c r="S143" s="1344"/>
      <c r="T143" s="1539"/>
      <c r="U143" s="1539"/>
      <c r="V143" s="1539"/>
      <c r="W143" s="1539"/>
      <c r="X143" s="1539"/>
      <c r="Y143" s="1539"/>
      <c r="Z143" s="1539"/>
      <c r="AA143" s="1539"/>
      <c r="AB143" s="1539"/>
      <c r="AC143" s="1539"/>
      <c r="AD143" s="1330"/>
    </row>
    <row r="144" spans="1:30">
      <c r="A144" s="1602"/>
      <c r="B144" s="1602"/>
      <c r="C144" s="1602"/>
      <c r="D144" s="1602"/>
      <c r="E144" s="1602"/>
      <c r="F144" s="1602"/>
      <c r="G144" s="1602"/>
      <c r="H144" s="1602"/>
      <c r="I144" s="1602"/>
      <c r="J144" s="1602"/>
      <c r="K144" s="1602"/>
      <c r="L144" s="1602"/>
      <c r="M144" s="1602"/>
      <c r="N144" s="1602"/>
      <c r="O144" s="1602"/>
      <c r="P144" s="1602"/>
      <c r="Q144" s="1602"/>
      <c r="S144" s="1344"/>
      <c r="T144" s="1330"/>
      <c r="U144" s="1330"/>
      <c r="V144" s="1330"/>
      <c r="W144" s="1330"/>
      <c r="X144" s="1330"/>
      <c r="Y144" s="1330"/>
      <c r="Z144" s="1330"/>
      <c r="AA144" s="1330"/>
      <c r="AB144" s="1330"/>
      <c r="AC144" s="1330"/>
      <c r="AD144" s="1330"/>
    </row>
    <row r="145" spans="1:30">
      <c r="A145" s="1602"/>
      <c r="B145" s="1602"/>
      <c r="C145" s="1602"/>
      <c r="D145" s="1602"/>
      <c r="E145" s="1602"/>
      <c r="F145" s="1602"/>
      <c r="G145" s="1602"/>
      <c r="H145" s="1602"/>
      <c r="I145" s="1602"/>
      <c r="J145" s="1602"/>
      <c r="K145" s="1602"/>
      <c r="L145" s="1602"/>
      <c r="M145" s="1602"/>
      <c r="N145" s="1602"/>
      <c r="O145" s="1602"/>
      <c r="P145" s="1602"/>
      <c r="Q145" s="1602"/>
      <c r="T145" s="1330"/>
      <c r="U145" s="1330"/>
      <c r="V145" s="1330"/>
      <c r="W145" s="1330"/>
      <c r="X145" s="1330"/>
      <c r="Y145" s="1330"/>
      <c r="Z145" s="1330"/>
      <c r="AA145" s="1330"/>
      <c r="AB145" s="1330"/>
      <c r="AC145" s="1330"/>
      <c r="AD145" s="1330"/>
    </row>
    <row r="146" spans="1:30">
      <c r="A146" s="1602"/>
      <c r="B146" s="1602"/>
      <c r="C146" s="1602"/>
      <c r="D146" s="1602"/>
      <c r="E146" s="1602"/>
      <c r="F146" s="1602"/>
      <c r="G146" s="1602"/>
      <c r="H146" s="1602"/>
      <c r="I146" s="1602"/>
      <c r="J146" s="1602"/>
      <c r="K146" s="1602"/>
      <c r="L146" s="1602"/>
      <c r="M146" s="1602"/>
      <c r="N146" s="1602"/>
      <c r="O146" s="1602"/>
      <c r="P146" s="1602"/>
      <c r="Q146" s="1602"/>
      <c r="T146" s="1539"/>
      <c r="U146" s="1539"/>
      <c r="V146" s="1539"/>
      <c r="W146" s="1539"/>
      <c r="X146" s="1539"/>
      <c r="Y146" s="1539"/>
      <c r="Z146" s="1539"/>
      <c r="AA146" s="1539"/>
      <c r="AB146" s="1539"/>
      <c r="AC146" s="1539"/>
      <c r="AD146" s="1330"/>
    </row>
    <row r="147" spans="1:30">
      <c r="A147" s="1602"/>
      <c r="B147" s="1602"/>
      <c r="C147" s="1602"/>
      <c r="D147" s="1602"/>
      <c r="E147" s="1602"/>
      <c r="F147" s="1602"/>
      <c r="G147" s="1602"/>
      <c r="H147" s="1602"/>
      <c r="I147" s="1602"/>
      <c r="J147" s="1602"/>
      <c r="K147" s="1602"/>
      <c r="L147" s="1602"/>
      <c r="M147" s="1602"/>
      <c r="N147" s="1602"/>
      <c r="O147" s="1602"/>
      <c r="P147" s="1602"/>
      <c r="Q147" s="1602"/>
      <c r="T147" s="1539"/>
      <c r="U147" s="1539"/>
      <c r="V147" s="1539"/>
      <c r="W147" s="1539"/>
      <c r="X147" s="1539"/>
      <c r="Y147" s="1539"/>
      <c r="Z147" s="1539"/>
      <c r="AA147" s="1539"/>
      <c r="AB147" s="1539"/>
      <c r="AC147" s="1539"/>
      <c r="AD147" s="1330"/>
    </row>
    <row r="148" spans="1:30">
      <c r="A148" s="1602"/>
      <c r="B148" s="1602"/>
      <c r="C148" s="1602"/>
      <c r="D148" s="1602"/>
      <c r="E148" s="1602"/>
      <c r="F148" s="1602"/>
      <c r="G148" s="1602"/>
      <c r="H148" s="1602"/>
      <c r="I148" s="1602"/>
      <c r="J148" s="1602"/>
      <c r="K148" s="1602"/>
      <c r="L148" s="1602"/>
      <c r="M148" s="1602"/>
      <c r="N148" s="1602"/>
      <c r="O148" s="1602"/>
      <c r="P148" s="1602"/>
      <c r="Q148" s="1602"/>
      <c r="T148" s="1539"/>
      <c r="U148" s="1539"/>
      <c r="V148" s="1539"/>
      <c r="W148" s="1539"/>
      <c r="X148" s="1539"/>
      <c r="Y148" s="1539"/>
      <c r="Z148" s="1539"/>
      <c r="AA148" s="1539"/>
      <c r="AB148" s="1539"/>
      <c r="AC148" s="1539"/>
      <c r="AD148" s="1330"/>
    </row>
    <row r="149" spans="1:30">
      <c r="A149" s="1602"/>
      <c r="B149" s="1602"/>
      <c r="C149" s="1602"/>
      <c r="D149" s="1602"/>
      <c r="E149" s="1602"/>
      <c r="F149" s="1602"/>
      <c r="G149" s="1602"/>
      <c r="H149" s="1602"/>
      <c r="I149" s="1602"/>
      <c r="J149" s="1602"/>
      <c r="K149" s="1602"/>
      <c r="L149" s="1602"/>
      <c r="M149" s="1602"/>
      <c r="N149" s="1602"/>
      <c r="O149" s="1602"/>
      <c r="P149" s="1602"/>
      <c r="Q149" s="1602"/>
      <c r="T149" s="1539"/>
      <c r="U149" s="1539"/>
      <c r="V149" s="1539"/>
      <c r="W149" s="1539"/>
      <c r="X149" s="1539"/>
      <c r="Y149" s="1539"/>
      <c r="Z149" s="1539"/>
      <c r="AA149" s="1539"/>
      <c r="AB149" s="1539"/>
      <c r="AC149" s="1539"/>
      <c r="AD149" s="1330"/>
    </row>
    <row r="150" spans="1:30">
      <c r="A150" s="1602"/>
      <c r="B150" s="1602"/>
      <c r="C150" s="1602"/>
      <c r="D150" s="1602"/>
      <c r="E150" s="1602"/>
      <c r="F150" s="1602"/>
      <c r="G150" s="1602"/>
      <c r="H150" s="1602"/>
      <c r="I150" s="1602"/>
      <c r="J150" s="1602"/>
      <c r="K150" s="1602"/>
      <c r="L150" s="1602"/>
      <c r="M150" s="1602"/>
      <c r="N150" s="1602"/>
      <c r="O150" s="1602"/>
      <c r="P150" s="1602"/>
      <c r="Q150" s="1602"/>
      <c r="T150" s="1539"/>
      <c r="U150" s="1539"/>
      <c r="V150" s="1539"/>
      <c r="W150" s="1539"/>
      <c r="X150" s="1539"/>
      <c r="Y150" s="1539"/>
      <c r="Z150" s="1539"/>
      <c r="AA150" s="1539"/>
      <c r="AB150" s="1539"/>
      <c r="AC150" s="1539"/>
      <c r="AD150" s="1330"/>
    </row>
    <row r="151" spans="1:30">
      <c r="A151" s="1602"/>
      <c r="B151" s="1602"/>
      <c r="C151" s="1602"/>
      <c r="D151" s="1602"/>
      <c r="E151" s="1602"/>
      <c r="F151" s="1602"/>
      <c r="G151" s="1602"/>
      <c r="H151" s="1602"/>
      <c r="I151" s="1602"/>
      <c r="J151" s="1602"/>
      <c r="K151" s="1602"/>
      <c r="L151" s="1602"/>
      <c r="M151" s="1602"/>
      <c r="N151" s="1602"/>
      <c r="O151" s="1602"/>
      <c r="P151" s="1602"/>
      <c r="Q151" s="1602"/>
      <c r="T151" s="1330"/>
      <c r="U151" s="1330"/>
      <c r="V151" s="1330"/>
      <c r="W151" s="1330"/>
      <c r="X151" s="1330"/>
      <c r="Y151" s="1330"/>
      <c r="Z151" s="1330"/>
      <c r="AA151" s="1330"/>
      <c r="AB151" s="1330"/>
      <c r="AC151" s="1330"/>
      <c r="AD151" s="1330"/>
    </row>
    <row r="152" spans="1:30">
      <c r="A152" s="1602"/>
      <c r="B152" s="1602"/>
      <c r="C152" s="1602"/>
      <c r="D152" s="1602"/>
      <c r="E152" s="1602"/>
      <c r="F152" s="1602"/>
      <c r="G152" s="1602"/>
      <c r="H152" s="1602"/>
      <c r="I152" s="1602"/>
      <c r="J152" s="1602"/>
      <c r="K152" s="1602"/>
      <c r="L152" s="1602"/>
      <c r="M152" s="1602"/>
      <c r="N152" s="1602"/>
      <c r="O152" s="1602"/>
      <c r="P152" s="1602"/>
      <c r="Q152" s="1602"/>
      <c r="T152" s="1330"/>
      <c r="U152" s="1330"/>
      <c r="V152" s="1330"/>
      <c r="W152" s="1330"/>
      <c r="X152" s="1330"/>
      <c r="Y152" s="1330"/>
      <c r="Z152" s="1330"/>
      <c r="AA152" s="1330"/>
      <c r="AB152" s="1330"/>
      <c r="AC152" s="1330"/>
      <c r="AD152" s="1330"/>
    </row>
    <row r="153" spans="1:30">
      <c r="A153" s="1602"/>
      <c r="B153" s="1602"/>
      <c r="C153" s="1602"/>
      <c r="D153" s="1602"/>
      <c r="E153" s="1602"/>
      <c r="F153" s="1602"/>
      <c r="G153" s="1602"/>
      <c r="H153" s="1602"/>
      <c r="I153" s="1602"/>
      <c r="J153" s="1602"/>
      <c r="K153" s="1602"/>
      <c r="L153" s="1602"/>
      <c r="M153" s="1602"/>
      <c r="N153" s="1602"/>
      <c r="O153" s="1602"/>
      <c r="P153" s="1602"/>
      <c r="Q153" s="1602"/>
    </row>
    <row r="154" spans="1:30">
      <c r="A154" s="1602"/>
      <c r="B154" s="1602"/>
      <c r="C154" s="1602"/>
      <c r="D154" s="1602"/>
      <c r="E154" s="1602"/>
      <c r="F154" s="1602"/>
      <c r="G154" s="1602"/>
      <c r="H154" s="1602"/>
      <c r="I154" s="1602"/>
      <c r="J154" s="1602"/>
      <c r="K154" s="1602"/>
      <c r="L154" s="1602"/>
      <c r="M154" s="1602"/>
      <c r="N154" s="1602"/>
      <c r="O154" s="1602"/>
      <c r="P154" s="1602"/>
      <c r="Q154" s="1602"/>
    </row>
    <row r="155" spans="1:30">
      <c r="A155" s="1602"/>
      <c r="B155" s="1602"/>
      <c r="C155" s="1602"/>
      <c r="D155" s="1602"/>
      <c r="E155" s="1602"/>
      <c r="F155" s="1602"/>
      <c r="G155" s="1602"/>
      <c r="H155" s="1602"/>
      <c r="I155" s="1602"/>
      <c r="J155" s="1602"/>
      <c r="K155" s="1602"/>
      <c r="L155" s="1602"/>
      <c r="M155" s="1602"/>
      <c r="N155" s="1602"/>
      <c r="O155" s="1602"/>
      <c r="P155" s="1602"/>
      <c r="Q155" s="1602"/>
    </row>
    <row r="156" spans="1:30">
      <c r="A156" s="1602"/>
      <c r="B156" s="1602"/>
      <c r="C156" s="1602"/>
      <c r="D156" s="1602"/>
      <c r="E156" s="1602"/>
      <c r="F156" s="1602"/>
      <c r="G156" s="1602"/>
      <c r="H156" s="1602"/>
      <c r="I156" s="1602"/>
      <c r="J156" s="1602"/>
      <c r="K156" s="1602"/>
      <c r="L156" s="1602"/>
      <c r="M156" s="1602"/>
      <c r="N156" s="1602"/>
      <c r="O156" s="1602"/>
      <c r="P156" s="1602"/>
      <c r="Q156" s="1602"/>
    </row>
    <row r="157" spans="1:30">
      <c r="A157" s="1602"/>
      <c r="B157" s="1602"/>
      <c r="C157" s="1602"/>
      <c r="D157" s="1602"/>
      <c r="E157" s="1602"/>
      <c r="F157" s="1602"/>
      <c r="G157" s="1602"/>
      <c r="H157" s="1602"/>
      <c r="I157" s="1602"/>
      <c r="J157" s="1602"/>
      <c r="K157" s="1602"/>
      <c r="L157" s="1602"/>
      <c r="M157" s="1602"/>
      <c r="N157" s="1602"/>
      <c r="O157" s="1602"/>
      <c r="P157" s="1602"/>
      <c r="Q157" s="1602"/>
    </row>
    <row r="158" spans="1:30">
      <c r="A158" s="1602"/>
      <c r="B158" s="1602"/>
      <c r="C158" s="1602"/>
      <c r="D158" s="1602"/>
      <c r="E158" s="1602"/>
      <c r="F158" s="1602"/>
      <c r="G158" s="1602"/>
      <c r="H158" s="1602"/>
      <c r="I158" s="1602"/>
      <c r="J158" s="1602"/>
      <c r="K158" s="1602"/>
      <c r="L158" s="1602"/>
      <c r="M158" s="1602"/>
      <c r="N158" s="1602"/>
      <c r="O158" s="1602"/>
      <c r="P158" s="1602"/>
      <c r="Q158" s="1602"/>
    </row>
    <row r="159" spans="1:30">
      <c r="A159" s="1602"/>
      <c r="B159" s="1602"/>
      <c r="C159" s="1602"/>
      <c r="D159" s="1602"/>
      <c r="E159" s="1602"/>
      <c r="F159" s="1602"/>
      <c r="G159" s="1602"/>
      <c r="H159" s="1602"/>
      <c r="I159" s="1602"/>
      <c r="J159" s="1602"/>
      <c r="K159" s="1602"/>
      <c r="L159" s="1602"/>
      <c r="M159" s="1602"/>
      <c r="N159" s="1602"/>
      <c r="O159" s="1602"/>
      <c r="P159" s="1602"/>
      <c r="Q159" s="1602"/>
    </row>
    <row r="160" spans="1:30">
      <c r="A160" s="1602"/>
      <c r="B160" s="1602"/>
      <c r="C160" s="1602"/>
      <c r="D160" s="1602"/>
      <c r="E160" s="1602"/>
      <c r="F160" s="1602"/>
      <c r="G160" s="1602"/>
      <c r="H160" s="1602"/>
      <c r="I160" s="1602"/>
      <c r="J160" s="1602"/>
      <c r="K160" s="1602"/>
      <c r="L160" s="1602"/>
      <c r="M160" s="1602"/>
      <c r="N160" s="1602"/>
      <c r="O160" s="1602"/>
      <c r="P160" s="1602"/>
      <c r="Q160" s="1602"/>
    </row>
    <row r="161" spans="1:18">
      <c r="A161" s="1602"/>
      <c r="B161" s="1602"/>
      <c r="C161" s="1602"/>
      <c r="D161" s="1602"/>
      <c r="E161" s="1602"/>
      <c r="F161" s="1602"/>
      <c r="G161" s="1602"/>
      <c r="H161" s="1602"/>
      <c r="I161" s="1602"/>
      <c r="J161" s="1602"/>
      <c r="K161" s="1602"/>
      <c r="L161" s="1602"/>
      <c r="M161" s="1602"/>
      <c r="N161" s="1602"/>
      <c r="O161" s="1602"/>
      <c r="P161" s="1602"/>
      <c r="Q161" s="1602"/>
    </row>
    <row r="162" spans="1:18">
      <c r="A162" s="1602"/>
      <c r="B162" s="1602"/>
      <c r="C162" s="1602"/>
      <c r="D162" s="1602"/>
      <c r="E162" s="1602"/>
      <c r="F162" s="1602"/>
      <c r="G162" s="1602"/>
      <c r="H162" s="1602"/>
      <c r="I162" s="1602"/>
      <c r="J162" s="1602"/>
      <c r="K162" s="1602"/>
      <c r="L162" s="1602"/>
      <c r="M162" s="1602"/>
      <c r="N162" s="1602"/>
      <c r="O162" s="1602"/>
      <c r="P162" s="1602"/>
      <c r="Q162" s="1602"/>
    </row>
    <row r="163" spans="1:18">
      <c r="A163" s="1602"/>
      <c r="B163" s="1602"/>
      <c r="C163" s="1602"/>
      <c r="D163" s="1602"/>
      <c r="E163" s="1602"/>
      <c r="F163" s="1602"/>
      <c r="G163" s="1602"/>
      <c r="H163" s="1602"/>
      <c r="I163" s="1602"/>
      <c r="J163" s="1602"/>
      <c r="K163" s="1602"/>
      <c r="L163" s="1602"/>
      <c r="M163" s="1602"/>
      <c r="N163" s="1602"/>
      <c r="O163" s="1602"/>
      <c r="P163" s="1602"/>
      <c r="Q163" s="1602"/>
    </row>
    <row r="164" spans="1:18">
      <c r="A164" s="1602"/>
      <c r="B164" s="1602"/>
      <c r="C164" s="1602"/>
      <c r="D164" s="1602"/>
      <c r="E164" s="1602"/>
      <c r="F164" s="1602"/>
      <c r="G164" s="1602"/>
      <c r="H164" s="1602"/>
      <c r="I164" s="1602"/>
      <c r="J164" s="1602"/>
      <c r="K164" s="1602"/>
      <c r="L164" s="1602"/>
      <c r="M164" s="1602"/>
      <c r="N164" s="1602"/>
      <c r="O164" s="1602"/>
      <c r="P164" s="1602"/>
      <c r="Q164" s="1602"/>
    </row>
    <row r="165" spans="1:18">
      <c r="A165" s="1602"/>
      <c r="B165" s="1602"/>
      <c r="C165" s="1602"/>
      <c r="D165" s="1602"/>
      <c r="E165" s="1602"/>
      <c r="F165" s="1602"/>
      <c r="G165" s="1602"/>
      <c r="H165" s="1602"/>
      <c r="I165" s="1602"/>
      <c r="J165" s="1602"/>
      <c r="K165" s="1602"/>
      <c r="L165" s="1602"/>
      <c r="M165" s="1602"/>
      <c r="N165" s="1602"/>
      <c r="O165" s="1602"/>
      <c r="P165" s="1602"/>
      <c r="Q165" s="1602"/>
    </row>
    <row r="166" spans="1:18">
      <c r="A166" s="1602"/>
      <c r="B166" s="1602"/>
      <c r="C166" s="1602"/>
      <c r="D166" s="1602"/>
      <c r="E166" s="1602"/>
      <c r="F166" s="1602"/>
      <c r="G166" s="1602"/>
      <c r="H166" s="1602"/>
      <c r="I166" s="1602"/>
      <c r="J166" s="1602"/>
      <c r="K166" s="1602"/>
      <c r="L166" s="1602"/>
      <c r="M166" s="1602"/>
      <c r="N166" s="1602"/>
      <c r="O166" s="1602"/>
      <c r="P166" s="1602"/>
      <c r="Q166" s="1602"/>
    </row>
    <row r="167" spans="1:18">
      <c r="A167" s="1602"/>
      <c r="B167" s="1602"/>
      <c r="C167" s="1602"/>
      <c r="D167" s="1602"/>
      <c r="E167" s="1602"/>
      <c r="F167" s="1602"/>
      <c r="G167" s="1602"/>
      <c r="H167" s="1602"/>
      <c r="I167" s="1602"/>
      <c r="J167" s="1602"/>
      <c r="K167" s="1602"/>
      <c r="L167" s="1602"/>
      <c r="M167" s="1602"/>
      <c r="N167" s="1602"/>
      <c r="O167" s="1602"/>
      <c r="P167" s="1602"/>
      <c r="Q167" s="1602"/>
    </row>
    <row r="168" spans="1:18">
      <c r="A168" s="1602"/>
      <c r="B168" s="1602"/>
      <c r="C168" s="1602"/>
      <c r="D168" s="1602"/>
      <c r="E168" s="1602"/>
      <c r="F168" s="1602"/>
      <c r="G168" s="1602"/>
      <c r="H168" s="1602"/>
      <c r="I168" s="1602"/>
      <c r="J168" s="1602"/>
      <c r="K168" s="1602"/>
      <c r="L168" s="1602"/>
      <c r="M168" s="1602"/>
      <c r="N168" s="1602"/>
      <c r="O168" s="1602"/>
      <c r="P168" s="1602"/>
      <c r="Q168" s="1602"/>
    </row>
    <row r="169" spans="1:18">
      <c r="A169" s="1602"/>
      <c r="B169" s="1602"/>
      <c r="C169" s="1602"/>
      <c r="D169" s="1602"/>
      <c r="E169" s="1602"/>
      <c r="F169" s="1602"/>
      <c r="G169" s="1602"/>
      <c r="H169" s="1602"/>
      <c r="I169" s="1602"/>
      <c r="J169" s="1602"/>
      <c r="K169" s="1602"/>
      <c r="L169" s="1602"/>
      <c r="M169" s="1602"/>
      <c r="N169" s="1602"/>
      <c r="O169" s="1602"/>
      <c r="P169" s="1602"/>
      <c r="Q169" s="1602"/>
    </row>
    <row r="170" spans="1:18">
      <c r="A170" s="1602"/>
      <c r="B170" s="1602"/>
      <c r="C170" s="1602"/>
      <c r="D170" s="1602"/>
      <c r="E170" s="1602"/>
      <c r="F170" s="1602"/>
      <c r="G170" s="1602"/>
      <c r="H170" s="1602"/>
      <c r="I170" s="1602"/>
      <c r="J170" s="1602"/>
      <c r="K170" s="1602"/>
      <c r="L170" s="1602"/>
      <c r="M170" s="1602"/>
      <c r="N170" s="1602"/>
      <c r="O170" s="1602"/>
      <c r="P170" s="1602"/>
      <c r="Q170" s="1602"/>
    </row>
    <row r="171" spans="1:18">
      <c r="A171" s="1602"/>
      <c r="B171" s="1602"/>
      <c r="C171" s="1602"/>
      <c r="D171" s="1602"/>
      <c r="E171" s="1640"/>
      <c r="F171" s="1640"/>
      <c r="G171" s="1640"/>
      <c r="H171" s="1640"/>
      <c r="I171" s="1640"/>
      <c r="J171" s="1640"/>
      <c r="K171" s="1640"/>
      <c r="L171" s="1640"/>
      <c r="M171" s="1640"/>
      <c r="N171" s="1640"/>
      <c r="O171" s="1640"/>
      <c r="P171" s="1640"/>
      <c r="Q171" s="1640"/>
      <c r="R171" s="1340"/>
    </row>
    <row r="172" spans="1:18">
      <c r="A172" s="1602"/>
      <c r="B172" s="1602"/>
      <c r="C172" s="1602"/>
      <c r="D172" s="1602"/>
      <c r="E172" s="1640"/>
      <c r="F172" s="1640"/>
      <c r="G172" s="1640"/>
      <c r="H172" s="1640"/>
      <c r="I172" s="1640"/>
      <c r="J172" s="1640"/>
      <c r="K172" s="1640"/>
      <c r="L172" s="1640"/>
      <c r="M172" s="1640"/>
      <c r="N172" s="1640"/>
      <c r="O172" s="1640"/>
      <c r="P172" s="1640"/>
      <c r="Q172" s="1640"/>
      <c r="R172" s="1340"/>
    </row>
    <row r="173" spans="1:18">
      <c r="A173" s="1602"/>
      <c r="B173" s="1602"/>
      <c r="C173" s="1602"/>
      <c r="D173" s="1602"/>
      <c r="E173" s="1640"/>
      <c r="F173" s="1640"/>
      <c r="G173" s="1640"/>
      <c r="H173" s="1640"/>
      <c r="I173" s="1640"/>
      <c r="J173" s="1640"/>
      <c r="K173" s="1640"/>
      <c r="L173" s="1640"/>
      <c r="M173" s="1640"/>
      <c r="N173" s="1640"/>
      <c r="O173" s="1640"/>
      <c r="P173" s="1640"/>
      <c r="Q173" s="1640"/>
      <c r="R173" s="1340"/>
    </row>
    <row r="174" spans="1:18">
      <c r="A174" s="1602"/>
      <c r="B174" s="1602"/>
      <c r="C174" s="1602"/>
      <c r="D174" s="1602"/>
      <c r="E174" s="1640"/>
      <c r="F174" s="1640"/>
      <c r="G174" s="1640"/>
      <c r="H174" s="1640"/>
      <c r="I174" s="1640"/>
      <c r="J174" s="1640"/>
      <c r="K174" s="1640"/>
      <c r="L174" s="1640"/>
      <c r="M174" s="1640"/>
      <c r="N174" s="1640"/>
      <c r="O174" s="1640"/>
      <c r="P174" s="1640"/>
      <c r="Q174" s="1640"/>
      <c r="R174" s="1340"/>
    </row>
    <row r="175" spans="1:18">
      <c r="A175" s="1602"/>
      <c r="B175" s="1602"/>
      <c r="C175" s="1602"/>
      <c r="D175" s="1602"/>
      <c r="E175" s="1640"/>
      <c r="F175" s="1640"/>
      <c r="G175" s="1640"/>
      <c r="H175" s="1640"/>
      <c r="I175" s="1640"/>
      <c r="J175" s="1640"/>
      <c r="K175" s="1640"/>
      <c r="L175" s="1640"/>
      <c r="M175" s="1640"/>
      <c r="N175" s="1640"/>
      <c r="O175" s="1640"/>
      <c r="P175" s="1640"/>
      <c r="Q175" s="1640"/>
      <c r="R175" s="1340"/>
    </row>
    <row r="176" spans="1:18">
      <c r="A176" s="1602"/>
      <c r="B176" s="1602"/>
      <c r="C176" s="1602"/>
      <c r="D176" s="1602"/>
      <c r="E176" s="1640"/>
      <c r="F176" s="1640"/>
      <c r="G176" s="1640"/>
      <c r="H176" s="1640"/>
      <c r="I176" s="1640"/>
      <c r="J176" s="1640"/>
      <c r="K176" s="1640"/>
      <c r="L176" s="1640"/>
      <c r="M176" s="1640"/>
      <c r="N176" s="1640"/>
      <c r="O176" s="1640"/>
      <c r="P176" s="1640"/>
      <c r="Q176" s="1640"/>
      <c r="R176" s="1340"/>
    </row>
    <row r="177" spans="1:18">
      <c r="A177" s="1602"/>
      <c r="B177" s="1602"/>
      <c r="C177" s="1602"/>
      <c r="D177" s="1602"/>
      <c r="E177" s="1640"/>
      <c r="F177" s="1640"/>
      <c r="G177" s="1640"/>
      <c r="H177" s="1640"/>
      <c r="I177" s="1640"/>
      <c r="J177" s="1640"/>
      <c r="K177" s="1640"/>
      <c r="L177" s="1640"/>
      <c r="M177" s="1640"/>
      <c r="N177" s="1640"/>
      <c r="O177" s="1640"/>
      <c r="P177" s="1640"/>
      <c r="Q177" s="1640"/>
      <c r="R177" s="1340"/>
    </row>
    <row r="178" spans="1:18">
      <c r="A178" s="1602"/>
      <c r="B178" s="1602"/>
      <c r="C178" s="1602"/>
      <c r="D178" s="1602"/>
      <c r="E178" s="1640"/>
      <c r="F178" s="1640"/>
      <c r="G178" s="1640"/>
      <c r="H178" s="1640"/>
      <c r="I178" s="1640"/>
      <c r="J178" s="1640"/>
      <c r="K178" s="1640"/>
      <c r="L178" s="1640"/>
      <c r="M178" s="1640"/>
      <c r="N178" s="1640"/>
      <c r="O178" s="1640"/>
      <c r="P178" s="1640"/>
      <c r="Q178" s="1640"/>
      <c r="R178" s="1340"/>
    </row>
    <row r="179" spans="1:18">
      <c r="A179" s="1602"/>
      <c r="B179" s="1602"/>
      <c r="C179" s="1602"/>
      <c r="D179" s="1602"/>
      <c r="E179" s="1640"/>
      <c r="F179" s="1640"/>
      <c r="G179" s="1640"/>
      <c r="H179" s="1640"/>
      <c r="I179" s="1640"/>
      <c r="J179" s="1640"/>
      <c r="K179" s="1640"/>
      <c r="L179" s="1640"/>
      <c r="M179" s="1640"/>
      <c r="N179" s="1640"/>
      <c r="O179" s="1640"/>
      <c r="P179" s="1640"/>
      <c r="Q179" s="1640"/>
      <c r="R179" s="1340"/>
    </row>
    <row r="180" spans="1:18">
      <c r="A180" s="1602"/>
      <c r="B180" s="1602"/>
      <c r="C180" s="1602"/>
      <c r="D180" s="1602"/>
      <c r="E180" s="1640"/>
      <c r="F180" s="1640"/>
      <c r="G180" s="1640"/>
      <c r="H180" s="1640"/>
      <c r="I180" s="1640"/>
      <c r="J180" s="1640"/>
      <c r="K180" s="1640"/>
      <c r="L180" s="1640"/>
      <c r="M180" s="1640"/>
      <c r="N180" s="1640"/>
      <c r="O180" s="1640"/>
      <c r="P180" s="1640"/>
      <c r="Q180" s="1640"/>
      <c r="R180" s="1340"/>
    </row>
    <row r="181" spans="1:18">
      <c r="A181" s="1602"/>
      <c r="B181" s="1602"/>
      <c r="C181" s="1602"/>
      <c r="D181" s="1602"/>
      <c r="E181" s="1640"/>
      <c r="F181" s="1640"/>
      <c r="G181" s="1640"/>
      <c r="H181" s="1640"/>
      <c r="I181" s="1640"/>
      <c r="J181" s="1640"/>
      <c r="K181" s="1640"/>
      <c r="L181" s="1640"/>
      <c r="M181" s="1640"/>
      <c r="N181" s="1640"/>
      <c r="O181" s="1640"/>
      <c r="P181" s="1640"/>
      <c r="Q181" s="1640"/>
      <c r="R181" s="1340"/>
    </row>
    <row r="182" spans="1:18">
      <c r="A182" s="1602"/>
      <c r="B182" s="1602"/>
      <c r="C182" s="1602"/>
      <c r="D182" s="1602"/>
      <c r="E182" s="1640"/>
      <c r="F182" s="1640"/>
      <c r="G182" s="1640"/>
      <c r="H182" s="1640"/>
      <c r="I182" s="1640"/>
      <c r="J182" s="1640"/>
      <c r="K182" s="1640"/>
      <c r="L182" s="1640"/>
      <c r="M182" s="1640"/>
      <c r="N182" s="1640"/>
      <c r="O182" s="1640"/>
      <c r="P182" s="1640"/>
      <c r="Q182" s="1640"/>
      <c r="R182" s="1340"/>
    </row>
    <row r="183" spans="1:18">
      <c r="A183" s="1602"/>
      <c r="B183" s="1602"/>
      <c r="C183" s="1602"/>
      <c r="D183" s="1602"/>
      <c r="E183" s="1640"/>
      <c r="F183" s="1640"/>
      <c r="G183" s="1640"/>
      <c r="H183" s="1640"/>
      <c r="I183" s="1640"/>
      <c r="J183" s="1640"/>
      <c r="K183" s="1640"/>
      <c r="L183" s="1640"/>
      <c r="M183" s="1640"/>
      <c r="N183" s="1640"/>
      <c r="O183" s="1640"/>
      <c r="P183" s="1640"/>
      <c r="Q183" s="1640"/>
      <c r="R183" s="1340"/>
    </row>
    <row r="184" spans="1:18">
      <c r="A184" s="1602"/>
      <c r="B184" s="1602"/>
      <c r="C184" s="1602"/>
      <c r="D184" s="1602"/>
      <c r="E184" s="1602"/>
      <c r="F184" s="1602"/>
      <c r="G184" s="1602"/>
      <c r="H184" s="1602"/>
      <c r="I184" s="1602"/>
      <c r="J184" s="1602"/>
      <c r="K184" s="1602"/>
      <c r="L184" s="1602"/>
      <c r="M184" s="1602"/>
      <c r="N184" s="1602"/>
      <c r="O184" s="1602"/>
      <c r="P184" s="1602"/>
      <c r="Q184" s="1602"/>
    </row>
    <row r="185" spans="1:18">
      <c r="A185" s="1602"/>
      <c r="B185" s="1602"/>
      <c r="C185" s="1602"/>
      <c r="D185" s="1602"/>
      <c r="E185" s="1602"/>
      <c r="F185" s="1602"/>
      <c r="G185" s="1602"/>
      <c r="H185" s="1602"/>
      <c r="I185" s="1602"/>
      <c r="J185" s="1602"/>
      <c r="K185" s="1602"/>
      <c r="L185" s="1602"/>
      <c r="M185" s="1602"/>
      <c r="N185" s="1602"/>
      <c r="O185" s="1602"/>
      <c r="P185" s="1602"/>
      <c r="Q185" s="1602"/>
    </row>
    <row r="186" spans="1:18">
      <c r="A186" s="1602"/>
      <c r="B186" s="1602"/>
      <c r="C186" s="1602"/>
      <c r="D186" s="1602"/>
      <c r="E186" s="1602"/>
      <c r="F186" s="1602"/>
      <c r="G186" s="1602"/>
      <c r="H186" s="1602"/>
      <c r="I186" s="1602"/>
      <c r="J186" s="1602"/>
      <c r="K186" s="1602"/>
      <c r="L186" s="1602"/>
      <c r="M186" s="1602"/>
      <c r="N186" s="1602"/>
      <c r="O186" s="1602"/>
      <c r="P186" s="1602"/>
      <c r="Q186" s="1602"/>
    </row>
    <row r="187" spans="1:18">
      <c r="A187" s="1602"/>
      <c r="B187" s="1602"/>
      <c r="C187" s="1602"/>
      <c r="D187" s="1602"/>
      <c r="E187" s="1602"/>
      <c r="F187" s="1602"/>
      <c r="G187" s="1602"/>
      <c r="H187" s="1602"/>
      <c r="I187" s="1602"/>
      <c r="J187" s="1602"/>
      <c r="K187" s="1602"/>
      <c r="L187" s="1602"/>
      <c r="M187" s="1602"/>
      <c r="N187" s="1602"/>
      <c r="O187" s="1602"/>
      <c r="P187" s="1602"/>
      <c r="Q187" s="1602"/>
    </row>
    <row r="188" spans="1:18">
      <c r="A188" s="1602"/>
      <c r="B188" s="1602"/>
      <c r="C188" s="1602"/>
      <c r="D188" s="1602"/>
      <c r="E188" s="1602"/>
      <c r="F188" s="1602"/>
      <c r="G188" s="1602"/>
      <c r="H188" s="1602"/>
      <c r="I188" s="1602"/>
      <c r="J188" s="1602"/>
      <c r="K188" s="1602"/>
      <c r="L188" s="1602"/>
      <c r="M188" s="1602"/>
      <c r="N188" s="1602"/>
      <c r="O188" s="1602"/>
      <c r="P188" s="1602"/>
      <c r="Q188" s="1602"/>
    </row>
    <row r="189" spans="1:18">
      <c r="A189" s="1602"/>
      <c r="B189" s="1602"/>
      <c r="C189" s="1602"/>
      <c r="D189" s="1602"/>
      <c r="E189" s="1602"/>
      <c r="F189" s="1602"/>
      <c r="G189" s="1602"/>
      <c r="H189" s="1602"/>
      <c r="I189" s="1602"/>
      <c r="J189" s="1602"/>
      <c r="K189" s="1602"/>
      <c r="L189" s="1602"/>
      <c r="M189" s="1602"/>
      <c r="N189" s="1602"/>
      <c r="O189" s="1602"/>
      <c r="P189" s="1602"/>
      <c r="Q189" s="1602"/>
    </row>
    <row r="190" spans="1:18">
      <c r="A190" s="1602"/>
      <c r="B190" s="1602"/>
      <c r="C190" s="1602"/>
      <c r="D190" s="1602"/>
      <c r="E190" s="1602"/>
      <c r="F190" s="1602"/>
      <c r="G190" s="1602"/>
      <c r="H190" s="1602"/>
      <c r="I190" s="1602"/>
      <c r="J190" s="1602"/>
      <c r="K190" s="1602"/>
      <c r="L190" s="1602"/>
      <c r="M190" s="1602"/>
      <c r="N190" s="1602"/>
      <c r="O190" s="1602"/>
      <c r="P190" s="1602"/>
      <c r="Q190" s="1602"/>
    </row>
    <row r="191" spans="1:18">
      <c r="A191" s="1602"/>
      <c r="B191" s="1602"/>
      <c r="C191" s="1602"/>
      <c r="D191" s="1602"/>
      <c r="E191" s="1602"/>
      <c r="F191" s="1602"/>
      <c r="G191" s="1602"/>
      <c r="H191" s="1602"/>
      <c r="I191" s="1602"/>
      <c r="J191" s="1602"/>
      <c r="K191" s="1602"/>
      <c r="L191" s="1602"/>
      <c r="M191" s="1602"/>
      <c r="N191" s="1602"/>
      <c r="O191" s="1602"/>
      <c r="P191" s="1602"/>
      <c r="Q191" s="1602"/>
    </row>
    <row r="192" spans="1:18">
      <c r="A192" s="1602"/>
      <c r="B192" s="1602"/>
      <c r="C192" s="1602"/>
      <c r="D192" s="1602"/>
      <c r="E192" s="1602"/>
      <c r="F192" s="1602"/>
      <c r="G192" s="1602"/>
      <c r="H192" s="1602"/>
      <c r="I192" s="1602"/>
      <c r="J192" s="1602"/>
      <c r="K192" s="1602"/>
      <c r="L192" s="1602"/>
      <c r="M192" s="1602"/>
      <c r="N192" s="1602"/>
      <c r="O192" s="1602"/>
      <c r="P192" s="1602"/>
      <c r="Q192" s="1602"/>
    </row>
    <row r="193" spans="1:17">
      <c r="A193" s="1602"/>
      <c r="B193" s="1602"/>
      <c r="C193" s="1602"/>
      <c r="D193" s="1602"/>
      <c r="E193" s="1602"/>
      <c r="F193" s="1602"/>
      <c r="G193" s="1602"/>
      <c r="H193" s="1602"/>
      <c r="I193" s="1602"/>
      <c r="J193" s="1602"/>
      <c r="K193" s="1602"/>
      <c r="L193" s="1602"/>
      <c r="M193" s="1602"/>
      <c r="N193" s="1602"/>
      <c r="O193" s="1602"/>
      <c r="P193" s="1602"/>
      <c r="Q193" s="1602"/>
    </row>
    <row r="194" spans="1:17">
      <c r="A194" s="1602"/>
      <c r="B194" s="1602"/>
      <c r="C194" s="1602"/>
      <c r="D194" s="1602"/>
      <c r="E194" s="1602"/>
      <c r="F194" s="1602"/>
      <c r="G194" s="1602"/>
      <c r="H194" s="1602"/>
      <c r="I194" s="1602"/>
      <c r="J194" s="1602"/>
      <c r="K194" s="1602"/>
      <c r="L194" s="1602"/>
      <c r="M194" s="1602"/>
      <c r="N194" s="1602"/>
      <c r="O194" s="1602"/>
      <c r="P194" s="1602"/>
      <c r="Q194" s="1602"/>
    </row>
    <row r="195" spans="1:17">
      <c r="A195" s="1602"/>
      <c r="B195" s="1602"/>
      <c r="C195" s="1602"/>
      <c r="D195" s="1602"/>
      <c r="E195" s="1602"/>
      <c r="F195" s="1602"/>
      <c r="G195" s="1602"/>
      <c r="H195" s="1602"/>
      <c r="I195" s="1602"/>
      <c r="J195" s="1602"/>
      <c r="K195" s="1602"/>
      <c r="L195" s="1602"/>
      <c r="M195" s="1602"/>
      <c r="N195" s="1602"/>
      <c r="O195" s="1602"/>
      <c r="P195" s="1602"/>
      <c r="Q195" s="1602"/>
    </row>
    <row r="196" spans="1:17">
      <c r="A196" s="1602"/>
      <c r="B196" s="1602"/>
      <c r="C196" s="1602"/>
      <c r="D196" s="1602"/>
      <c r="E196" s="1602"/>
      <c r="F196" s="1602"/>
      <c r="G196" s="1602"/>
      <c r="H196" s="1602"/>
      <c r="I196" s="1602"/>
      <c r="J196" s="1602"/>
      <c r="K196" s="1602"/>
      <c r="L196" s="1602"/>
      <c r="M196" s="1602"/>
      <c r="N196" s="1602"/>
      <c r="O196" s="1602"/>
      <c r="P196" s="1602"/>
      <c r="Q196" s="1602"/>
    </row>
    <row r="197" spans="1:17">
      <c r="A197" s="1602"/>
      <c r="B197" s="1602"/>
      <c r="C197" s="1602"/>
      <c r="D197" s="1602"/>
      <c r="E197" s="1602"/>
      <c r="F197" s="1602"/>
      <c r="G197" s="1602"/>
      <c r="H197" s="1602"/>
      <c r="I197" s="1602"/>
      <c r="J197" s="1602"/>
      <c r="K197" s="1602"/>
      <c r="L197" s="1602"/>
      <c r="M197" s="1602"/>
      <c r="N197" s="1602"/>
      <c r="O197" s="1602"/>
      <c r="P197" s="1602"/>
      <c r="Q197" s="1602"/>
    </row>
    <row r="198" spans="1:17">
      <c r="A198" s="1602"/>
      <c r="B198" s="1602"/>
      <c r="C198" s="1602"/>
      <c r="D198" s="1602"/>
      <c r="E198" s="1602"/>
      <c r="F198" s="1602"/>
      <c r="G198" s="1602"/>
      <c r="H198" s="1602"/>
      <c r="I198" s="1602"/>
      <c r="J198" s="1602"/>
      <c r="K198" s="1602"/>
      <c r="L198" s="1602"/>
      <c r="M198" s="1602"/>
      <c r="N198" s="1602"/>
      <c r="O198" s="1602"/>
      <c r="P198" s="1602"/>
      <c r="Q198" s="1602"/>
    </row>
    <row r="199" spans="1:17">
      <c r="A199" s="1602"/>
      <c r="B199" s="1602"/>
      <c r="C199" s="1602"/>
      <c r="D199" s="1602"/>
      <c r="E199" s="1602"/>
      <c r="F199" s="1602"/>
      <c r="G199" s="1602"/>
      <c r="H199" s="1602"/>
      <c r="I199" s="1602"/>
      <c r="J199" s="1602"/>
      <c r="K199" s="1602"/>
      <c r="L199" s="1602"/>
      <c r="M199" s="1602"/>
      <c r="N199" s="1602"/>
      <c r="O199" s="1602"/>
      <c r="P199" s="1602"/>
      <c r="Q199" s="1602"/>
    </row>
    <row r="200" spans="1:17">
      <c r="A200" s="1602"/>
      <c r="B200" s="1602"/>
      <c r="C200" s="1602"/>
      <c r="D200" s="1602"/>
      <c r="E200" s="1602"/>
      <c r="F200" s="1602"/>
      <c r="G200" s="1602"/>
      <c r="H200" s="1602"/>
      <c r="I200" s="1602"/>
      <c r="J200" s="1602"/>
      <c r="K200" s="1602"/>
      <c r="L200" s="1602"/>
      <c r="M200" s="1602"/>
      <c r="N200" s="1602"/>
      <c r="O200" s="1602"/>
      <c r="P200" s="1602"/>
      <c r="Q200" s="1602"/>
    </row>
    <row r="201" spans="1:17">
      <c r="A201" s="1602"/>
      <c r="B201" s="1602"/>
      <c r="C201" s="1602"/>
      <c r="D201" s="1602"/>
      <c r="E201" s="1602"/>
      <c r="F201" s="1602"/>
      <c r="G201" s="1602"/>
      <c r="H201" s="1602"/>
      <c r="I201" s="1602"/>
      <c r="J201" s="1602"/>
      <c r="K201" s="1602"/>
      <c r="L201" s="1602"/>
      <c r="M201" s="1602"/>
      <c r="N201" s="1602"/>
      <c r="O201" s="1602"/>
      <c r="P201" s="1602"/>
      <c r="Q201" s="1602"/>
    </row>
    <row r="202" spans="1:17">
      <c r="A202" s="1602"/>
      <c r="B202" s="1602"/>
      <c r="C202" s="1602"/>
      <c r="D202" s="1602"/>
      <c r="E202" s="1602"/>
      <c r="F202" s="1602"/>
      <c r="G202" s="1602"/>
      <c r="H202" s="1602"/>
      <c r="I202" s="1602"/>
      <c r="J202" s="1602"/>
      <c r="K202" s="1602"/>
      <c r="L202" s="1602"/>
      <c r="M202" s="1602"/>
      <c r="N202" s="1602"/>
      <c r="O202" s="1602"/>
      <c r="P202" s="1602"/>
      <c r="Q202" s="1602"/>
    </row>
    <row r="203" spans="1:17">
      <c r="A203" s="1602"/>
      <c r="B203" s="1602"/>
      <c r="C203" s="1602"/>
      <c r="D203" s="1602"/>
      <c r="E203" s="1602"/>
      <c r="F203" s="1602"/>
      <c r="G203" s="1602"/>
      <c r="H203" s="1602"/>
      <c r="I203" s="1602"/>
      <c r="J203" s="1602"/>
      <c r="K203" s="1602"/>
      <c r="L203" s="1602"/>
      <c r="M203" s="1602"/>
      <c r="N203" s="1602"/>
      <c r="O203" s="1602"/>
      <c r="P203" s="1602"/>
      <c r="Q203" s="1602"/>
    </row>
    <row r="204" spans="1:17">
      <c r="A204" s="1602"/>
      <c r="B204" s="1602"/>
      <c r="C204" s="1602"/>
      <c r="D204" s="1602"/>
      <c r="E204" s="1602"/>
      <c r="F204" s="1602"/>
      <c r="G204" s="1602"/>
      <c r="H204" s="1602"/>
      <c r="I204" s="1602"/>
      <c r="J204" s="1602"/>
      <c r="K204" s="1602"/>
      <c r="L204" s="1602"/>
      <c r="M204" s="1602"/>
      <c r="N204" s="1602"/>
      <c r="O204" s="1602"/>
      <c r="P204" s="1602"/>
      <c r="Q204" s="1602"/>
    </row>
    <row r="205" spans="1:17">
      <c r="A205" s="1602"/>
      <c r="B205" s="1602"/>
      <c r="C205" s="1602"/>
      <c r="D205" s="1602"/>
      <c r="E205" s="1602"/>
      <c r="F205" s="1602"/>
      <c r="G205" s="1602"/>
      <c r="H205" s="1602"/>
      <c r="I205" s="1602"/>
      <c r="J205" s="1602"/>
      <c r="K205" s="1602"/>
      <c r="L205" s="1602"/>
      <c r="M205" s="1602"/>
      <c r="N205" s="1602"/>
      <c r="O205" s="1602"/>
      <c r="P205" s="1602"/>
      <c r="Q205" s="1602"/>
    </row>
    <row r="206" spans="1:17">
      <c r="A206" s="1602"/>
      <c r="B206" s="1602"/>
      <c r="C206" s="1602"/>
      <c r="D206" s="1602"/>
      <c r="E206" s="1602"/>
      <c r="F206" s="1602"/>
      <c r="G206" s="1602"/>
      <c r="H206" s="1602"/>
      <c r="I206" s="1602"/>
      <c r="J206" s="1602"/>
      <c r="K206" s="1602"/>
      <c r="L206" s="1602"/>
      <c r="M206" s="1602"/>
      <c r="N206" s="1602"/>
      <c r="O206" s="1602"/>
      <c r="P206" s="1602"/>
      <c r="Q206" s="1602"/>
    </row>
    <row r="207" spans="1:17">
      <c r="A207" s="1602"/>
      <c r="B207" s="1602"/>
      <c r="C207" s="1602"/>
      <c r="D207" s="1602"/>
      <c r="E207" s="1602"/>
      <c r="F207" s="1602"/>
      <c r="G207" s="1602"/>
      <c r="H207" s="1602"/>
      <c r="I207" s="1602"/>
      <c r="J207" s="1602"/>
      <c r="K207" s="1602"/>
      <c r="L207" s="1602"/>
      <c r="M207" s="1602"/>
      <c r="N207" s="1602"/>
      <c r="O207" s="1602"/>
      <c r="P207" s="1602"/>
      <c r="Q207" s="1602"/>
    </row>
    <row r="208" spans="1:17">
      <c r="A208" s="1602"/>
      <c r="B208" s="1602"/>
      <c r="C208" s="1602"/>
      <c r="D208" s="1602"/>
      <c r="E208" s="1602"/>
      <c r="F208" s="1602"/>
      <c r="G208" s="1602"/>
      <c r="H208" s="1602"/>
      <c r="I208" s="1602"/>
      <c r="J208" s="1602"/>
      <c r="K208" s="1602"/>
      <c r="L208" s="1602"/>
      <c r="M208" s="1602"/>
      <c r="N208" s="1602"/>
      <c r="O208" s="1602"/>
      <c r="P208" s="1602"/>
      <c r="Q208" s="1602"/>
    </row>
    <row r="209" spans="1:17">
      <c r="A209" s="1602"/>
      <c r="B209" s="1602"/>
      <c r="C209" s="1602"/>
      <c r="D209" s="1602"/>
      <c r="E209" s="1602"/>
      <c r="F209" s="1602"/>
      <c r="G209" s="1602"/>
      <c r="H209" s="1602"/>
      <c r="I209" s="1602"/>
      <c r="J209" s="1602"/>
      <c r="K209" s="1602"/>
      <c r="L209" s="1602"/>
      <c r="M209" s="1602"/>
      <c r="N209" s="1602"/>
      <c r="O209" s="1602"/>
      <c r="P209" s="1602"/>
      <c r="Q209" s="1602"/>
    </row>
    <row r="210" spans="1:17">
      <c r="A210" s="1602"/>
      <c r="B210" s="1602"/>
      <c r="C210" s="1602"/>
      <c r="D210" s="1602"/>
      <c r="E210" s="1602"/>
      <c r="F210" s="1602"/>
      <c r="G210" s="1602"/>
      <c r="H210" s="1602"/>
      <c r="I210" s="1602"/>
      <c r="J210" s="1602"/>
      <c r="K210" s="1602"/>
      <c r="L210" s="1602"/>
      <c r="M210" s="1602"/>
      <c r="N210" s="1602"/>
      <c r="O210" s="1602"/>
      <c r="P210" s="1602"/>
      <c r="Q210" s="1602"/>
    </row>
    <row r="211" spans="1:17">
      <c r="A211" s="1602"/>
      <c r="B211" s="1602"/>
      <c r="C211" s="1602"/>
      <c r="D211" s="1602"/>
      <c r="E211" s="1602"/>
      <c r="F211" s="1602"/>
      <c r="G211" s="1602"/>
      <c r="H211" s="1602"/>
      <c r="I211" s="1602"/>
      <c r="J211" s="1602"/>
      <c r="K211" s="1602"/>
      <c r="L211" s="1602"/>
      <c r="M211" s="1602"/>
      <c r="N211" s="1602"/>
      <c r="O211" s="1602"/>
      <c r="P211" s="1602"/>
      <c r="Q211" s="1602"/>
    </row>
    <row r="212" spans="1:17">
      <c r="A212" s="1602"/>
      <c r="B212" s="1602"/>
      <c r="C212" s="1602"/>
      <c r="D212" s="1602"/>
      <c r="E212" s="1602"/>
      <c r="F212" s="1602"/>
      <c r="G212" s="1602"/>
      <c r="H212" s="1602"/>
      <c r="I212" s="1602"/>
      <c r="J212" s="1602"/>
      <c r="K212" s="1602"/>
      <c r="L212" s="1602"/>
      <c r="M212" s="1602"/>
      <c r="N212" s="1602"/>
      <c r="O212" s="1602"/>
      <c r="P212" s="1602"/>
      <c r="Q212" s="1602"/>
    </row>
    <row r="213" spans="1:17">
      <c r="A213" s="1602"/>
      <c r="B213" s="1602"/>
      <c r="C213" s="1602"/>
      <c r="D213" s="1602"/>
      <c r="E213" s="1602"/>
      <c r="F213" s="1602"/>
      <c r="G213" s="1602"/>
      <c r="H213" s="1602"/>
      <c r="I213" s="1602"/>
      <c r="J213" s="1602"/>
      <c r="K213" s="1602"/>
      <c r="L213" s="1602"/>
      <c r="M213" s="1602"/>
      <c r="N213" s="1602"/>
      <c r="O213" s="1602"/>
      <c r="P213" s="1602"/>
      <c r="Q213" s="1602"/>
    </row>
    <row r="214" spans="1:17">
      <c r="A214" s="1602"/>
      <c r="B214" s="1602"/>
      <c r="C214" s="1602"/>
      <c r="D214" s="1602"/>
      <c r="E214" s="1602"/>
      <c r="F214" s="1602"/>
      <c r="G214" s="1602"/>
      <c r="H214" s="1602"/>
      <c r="I214" s="1602"/>
      <c r="J214" s="1602"/>
      <c r="K214" s="1602"/>
      <c r="L214" s="1602"/>
      <c r="M214" s="1602"/>
      <c r="N214" s="1602"/>
      <c r="O214" s="1602"/>
      <c r="P214" s="1602"/>
      <c r="Q214" s="1602"/>
    </row>
    <row r="215" spans="1:17">
      <c r="A215" s="1602"/>
      <c r="B215" s="1602"/>
      <c r="C215" s="1602"/>
      <c r="D215" s="1602"/>
      <c r="E215" s="1602"/>
      <c r="F215" s="1602"/>
      <c r="G215" s="1602"/>
      <c r="H215" s="1602"/>
      <c r="I215" s="1602"/>
      <c r="J215" s="1602"/>
      <c r="K215" s="1602"/>
      <c r="L215" s="1602"/>
      <c r="M215" s="1602"/>
      <c r="N215" s="1602"/>
      <c r="O215" s="1602"/>
      <c r="P215" s="1602"/>
      <c r="Q215" s="1602"/>
    </row>
    <row r="216" spans="1:17">
      <c r="A216" s="1602"/>
      <c r="B216" s="1602"/>
      <c r="C216" s="1602"/>
      <c r="D216" s="1602"/>
      <c r="E216" s="1602"/>
      <c r="F216" s="1602"/>
      <c r="G216" s="1602"/>
      <c r="H216" s="1602"/>
      <c r="I216" s="1602"/>
      <c r="J216" s="1602"/>
      <c r="K216" s="1602"/>
      <c r="L216" s="1602"/>
      <c r="M216" s="1602"/>
      <c r="N216" s="1602"/>
      <c r="O216" s="1602"/>
      <c r="P216" s="1602"/>
      <c r="Q216" s="1602"/>
    </row>
    <row r="217" spans="1:17">
      <c r="A217" s="1602"/>
      <c r="B217" s="1602"/>
      <c r="C217" s="1602"/>
      <c r="D217" s="1602"/>
      <c r="E217" s="1602"/>
      <c r="F217" s="1602"/>
      <c r="G217" s="1602"/>
      <c r="H217" s="1602"/>
      <c r="I217" s="1602"/>
      <c r="J217" s="1602"/>
      <c r="K217" s="1602"/>
      <c r="L217" s="1602"/>
      <c r="M217" s="1602"/>
      <c r="N217" s="1602"/>
      <c r="O217" s="1602"/>
      <c r="P217" s="1602"/>
      <c r="Q217" s="1602"/>
    </row>
    <row r="218" spans="1:17">
      <c r="A218" s="1602"/>
      <c r="B218" s="1602"/>
      <c r="C218" s="1602"/>
      <c r="D218" s="1602"/>
      <c r="E218" s="1602"/>
      <c r="F218" s="1602"/>
      <c r="G218" s="1602"/>
      <c r="H218" s="1602"/>
      <c r="I218" s="1602"/>
      <c r="J218" s="1602"/>
      <c r="K218" s="1602"/>
      <c r="L218" s="1602"/>
      <c r="M218" s="1602"/>
      <c r="N218" s="1602"/>
      <c r="O218" s="1602"/>
      <c r="P218" s="1602"/>
      <c r="Q218" s="1602"/>
    </row>
    <row r="219" spans="1:17">
      <c r="A219" s="1602"/>
      <c r="B219" s="1602"/>
      <c r="C219" s="1602"/>
      <c r="D219" s="1602"/>
      <c r="E219" s="1602"/>
      <c r="F219" s="1602"/>
      <c r="G219" s="1602"/>
      <c r="H219" s="1602"/>
      <c r="I219" s="1602"/>
      <c r="J219" s="1602"/>
      <c r="K219" s="1602"/>
      <c r="L219" s="1602"/>
      <c r="M219" s="1602"/>
      <c r="N219" s="1602"/>
      <c r="O219" s="1602"/>
      <c r="P219" s="1602"/>
      <c r="Q219" s="1602"/>
    </row>
    <row r="220" spans="1:17">
      <c r="A220" s="1602"/>
      <c r="B220" s="1602"/>
      <c r="C220" s="1602"/>
      <c r="D220" s="1602"/>
      <c r="E220" s="1602"/>
      <c r="F220" s="1602"/>
      <c r="G220" s="1602"/>
      <c r="H220" s="1602"/>
      <c r="I220" s="1602"/>
      <c r="J220" s="1602"/>
      <c r="K220" s="1602"/>
      <c r="L220" s="1602"/>
      <c r="M220" s="1602"/>
      <c r="N220" s="1602"/>
      <c r="O220" s="1602"/>
      <c r="P220" s="1602"/>
      <c r="Q220" s="1602"/>
    </row>
    <row r="221" spans="1:17">
      <c r="A221" s="1602"/>
      <c r="B221" s="1602"/>
      <c r="C221" s="1602"/>
      <c r="D221" s="1602"/>
      <c r="E221" s="1602"/>
      <c r="F221" s="1602"/>
      <c r="G221" s="1602"/>
      <c r="H221" s="1602"/>
      <c r="I221" s="1602"/>
      <c r="J221" s="1602"/>
      <c r="K221" s="1602"/>
      <c r="L221" s="1602"/>
      <c r="M221" s="1602"/>
      <c r="N221" s="1602"/>
      <c r="O221" s="1602"/>
      <c r="P221" s="1602"/>
      <c r="Q221" s="1602"/>
    </row>
    <row r="222" spans="1:17">
      <c r="A222" s="1602"/>
      <c r="B222" s="1602"/>
      <c r="C222" s="1602"/>
      <c r="D222" s="1602"/>
      <c r="E222" s="1602"/>
      <c r="F222" s="1602"/>
      <c r="G222" s="1602"/>
      <c r="H222" s="1602"/>
      <c r="I222" s="1602"/>
      <c r="J222" s="1602"/>
      <c r="K222" s="1602"/>
      <c r="L222" s="1602"/>
      <c r="M222" s="1602"/>
      <c r="N222" s="1602"/>
      <c r="O222" s="1602"/>
      <c r="P222" s="1602"/>
      <c r="Q222" s="1602"/>
    </row>
    <row r="223" spans="1:17">
      <c r="A223" s="1602"/>
      <c r="B223" s="1602"/>
      <c r="C223" s="1602"/>
      <c r="D223" s="1602"/>
      <c r="E223" s="1602"/>
      <c r="F223" s="1602"/>
      <c r="G223" s="1602"/>
      <c r="H223" s="1602"/>
      <c r="I223" s="1602"/>
      <c r="J223" s="1602"/>
      <c r="K223" s="1602"/>
      <c r="L223" s="1602"/>
      <c r="M223" s="1602"/>
      <c r="N223" s="1602"/>
      <c r="O223" s="1602"/>
      <c r="P223" s="1602"/>
      <c r="Q223" s="1602"/>
    </row>
    <row r="224" spans="1:17">
      <c r="A224" s="1602"/>
      <c r="B224" s="1602"/>
      <c r="C224" s="1602"/>
      <c r="D224" s="1602"/>
      <c r="E224" s="1602"/>
      <c r="F224" s="1602"/>
      <c r="G224" s="1602"/>
      <c r="H224" s="1602"/>
      <c r="I224" s="1602"/>
      <c r="J224" s="1602"/>
      <c r="K224" s="1602"/>
      <c r="L224" s="1602"/>
      <c r="M224" s="1602"/>
      <c r="N224" s="1602"/>
      <c r="O224" s="1602"/>
      <c r="P224" s="1602"/>
      <c r="Q224" s="1602"/>
    </row>
    <row r="225" spans="1:17">
      <c r="A225" s="1602"/>
      <c r="B225" s="1602"/>
      <c r="C225" s="1602"/>
      <c r="D225" s="1602"/>
      <c r="E225" s="1602"/>
      <c r="F225" s="1602"/>
      <c r="G225" s="1602"/>
      <c r="H225" s="1602"/>
      <c r="I225" s="1602"/>
      <c r="J225" s="1602"/>
      <c r="K225" s="1602"/>
      <c r="L225" s="1602"/>
      <c r="M225" s="1602"/>
      <c r="N225" s="1602"/>
      <c r="O225" s="1602"/>
      <c r="P225" s="1602"/>
      <c r="Q225" s="1602"/>
    </row>
    <row r="226" spans="1:17">
      <c r="A226" s="1602"/>
      <c r="B226" s="1602"/>
      <c r="C226" s="1602"/>
      <c r="D226" s="1602"/>
      <c r="E226" s="1602"/>
      <c r="F226" s="1602"/>
      <c r="G226" s="1602"/>
      <c r="H226" s="1602"/>
      <c r="I226" s="1602"/>
      <c r="J226" s="1602"/>
      <c r="K226" s="1602"/>
      <c r="L226" s="1602"/>
      <c r="M226" s="1602"/>
      <c r="N226" s="1602"/>
      <c r="O226" s="1602"/>
      <c r="P226" s="1602"/>
      <c r="Q226" s="1602"/>
    </row>
    <row r="227" spans="1:17">
      <c r="A227" s="1602"/>
      <c r="B227" s="1602"/>
      <c r="C227" s="1602"/>
      <c r="D227" s="1602"/>
      <c r="E227" s="1602"/>
      <c r="F227" s="1602"/>
      <c r="G227" s="1602"/>
      <c r="H227" s="1602"/>
      <c r="I227" s="1602"/>
      <c r="J227" s="1602"/>
      <c r="K227" s="1602"/>
      <c r="L227" s="1602"/>
      <c r="M227" s="1602"/>
      <c r="N227" s="1602"/>
      <c r="O227" s="1602"/>
      <c r="P227" s="1602"/>
      <c r="Q227" s="1602"/>
    </row>
    <row r="228" spans="1:17">
      <c r="A228" s="1602"/>
      <c r="B228" s="1602"/>
      <c r="C228" s="1602"/>
      <c r="D228" s="1602"/>
      <c r="E228" s="1602"/>
      <c r="F228" s="1602"/>
      <c r="G228" s="1602"/>
      <c r="H228" s="1602"/>
      <c r="I228" s="1602"/>
      <c r="J228" s="1602"/>
      <c r="K228" s="1602"/>
      <c r="L228" s="1602"/>
      <c r="M228" s="1602"/>
      <c r="N228" s="1602"/>
      <c r="O228" s="1602"/>
      <c r="P228" s="1602"/>
      <c r="Q228" s="1602"/>
    </row>
    <row r="229" spans="1:17">
      <c r="A229" s="1602"/>
      <c r="B229" s="1602"/>
      <c r="C229" s="1602"/>
      <c r="D229" s="1602"/>
      <c r="E229" s="1602"/>
      <c r="F229" s="1602"/>
      <c r="G229" s="1602"/>
      <c r="H229" s="1602"/>
      <c r="I229" s="1602"/>
      <c r="J229" s="1602"/>
      <c r="K229" s="1602"/>
      <c r="L229" s="1602"/>
      <c r="M229" s="1602"/>
      <c r="N229" s="1602"/>
      <c r="O229" s="1602"/>
      <c r="P229" s="1602"/>
      <c r="Q229" s="1602"/>
    </row>
    <row r="230" spans="1:17">
      <c r="A230" s="1602"/>
      <c r="B230" s="1602"/>
      <c r="C230" s="1602"/>
      <c r="D230" s="1602"/>
      <c r="E230" s="1602"/>
      <c r="F230" s="1602"/>
      <c r="G230" s="1602"/>
      <c r="H230" s="1602"/>
      <c r="I230" s="1602"/>
      <c r="J230" s="1602"/>
      <c r="K230" s="1602"/>
      <c r="L230" s="1602"/>
      <c r="M230" s="1602"/>
      <c r="N230" s="1602"/>
      <c r="O230" s="1602"/>
      <c r="P230" s="1602"/>
      <c r="Q230" s="1602"/>
    </row>
  </sheetData>
  <mergeCells count="2">
    <mergeCell ref="B74:C77"/>
    <mergeCell ref="B78:C78"/>
  </mergeCells>
  <pageMargins left="0.78740157480314965" right="0.78740157480314965" top="0.78740157480314965" bottom="0.59055118110236227" header="0" footer="0"/>
  <pageSetup paperSize="9" scale="39" fitToHeight="2" orientation="portrait" r:id="rId1"/>
  <headerFooter alignWithMargins="0"/>
  <rowBreaks count="1" manualBreakCount="1">
    <brk id="113" max="16" man="1"/>
  </rowBreaks>
  <colBreaks count="1" manualBreakCount="1">
    <brk id="17" max="11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EG269"/>
  <sheetViews>
    <sheetView view="pageBreakPreview" zoomScale="55" zoomScaleNormal="80" zoomScaleSheetLayoutView="55" zoomScalePageLayoutView="40" workbookViewId="0">
      <selection activeCell="K254" sqref="K254"/>
    </sheetView>
  </sheetViews>
  <sheetFormatPr baseColWidth="10" defaultRowHeight="12.75"/>
  <cols>
    <col min="1" max="1" width="1.85546875" customWidth="1"/>
    <col min="2" max="2" width="4.28515625" customWidth="1"/>
    <col min="3" max="3" width="49.28515625" customWidth="1"/>
    <col min="4" max="4" width="10.140625" customWidth="1"/>
    <col min="5" max="16" width="12.5703125" customWidth="1"/>
    <col min="17" max="17" width="13.42578125" bestFit="1" customWidth="1"/>
    <col min="18" max="18" width="2" style="1327" customWidth="1"/>
    <col min="19" max="19" width="8.85546875" style="1330" customWidth="1"/>
    <col min="20" max="20" width="12.5703125" style="1406" bestFit="1" customWidth="1"/>
    <col min="21" max="32" width="8.85546875" style="1406" customWidth="1"/>
    <col min="33" max="33" width="10.28515625" style="1406" bestFit="1" customWidth="1"/>
    <col min="34" max="34" width="13.28515625" style="1406" customWidth="1"/>
    <col min="35" max="39" width="11.42578125" style="1327"/>
    <col min="40" max="137" width="11.42578125" style="8"/>
  </cols>
  <sheetData>
    <row r="1" spans="2:137" s="2" customFormat="1" ht="15.75">
      <c r="B1" s="18" t="s">
        <v>178</v>
      </c>
      <c r="R1" s="1341"/>
      <c r="S1" s="1330"/>
      <c r="T1" s="1406"/>
      <c r="U1" s="1601"/>
      <c r="V1" s="1406"/>
      <c r="W1" s="1406"/>
      <c r="X1" s="1406"/>
      <c r="Y1" s="1406"/>
      <c r="Z1" s="1406"/>
      <c r="AA1" s="1406"/>
      <c r="AB1" s="1406"/>
      <c r="AC1" s="1406"/>
      <c r="AD1" s="1406"/>
      <c r="AE1" s="1406"/>
      <c r="AF1" s="1406"/>
      <c r="AG1" s="1406"/>
      <c r="AH1" s="1406"/>
      <c r="AI1" s="1344"/>
      <c r="AJ1" s="1327"/>
      <c r="AK1" s="1327"/>
      <c r="AL1" s="1327"/>
      <c r="AM1" s="1327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</row>
    <row r="2" spans="2:137" s="2" customFormat="1" ht="15.75" thickBot="1">
      <c r="B2" s="38"/>
      <c r="R2" s="1341"/>
      <c r="S2" s="1330"/>
      <c r="T2" s="1406"/>
      <c r="U2" s="1601"/>
      <c r="V2" s="1406"/>
      <c r="W2" s="1406"/>
      <c r="X2" s="1406"/>
      <c r="Y2" s="1406"/>
      <c r="Z2" s="1406"/>
      <c r="AA2" s="1406"/>
      <c r="AB2" s="1406"/>
      <c r="AC2" s="1406"/>
      <c r="AD2" s="1406"/>
      <c r="AE2" s="1406"/>
      <c r="AF2" s="1406"/>
      <c r="AG2" s="1406"/>
      <c r="AH2" s="1406"/>
      <c r="AI2" s="1344"/>
      <c r="AJ2" s="1327"/>
      <c r="AK2" s="1327"/>
      <c r="AL2" s="1327"/>
      <c r="AM2" s="1327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</row>
    <row r="3" spans="2:137" ht="30.75" thickBot="1">
      <c r="B3" s="1652" t="s">
        <v>139</v>
      </c>
      <c r="C3" s="1758" t="s">
        <v>1</v>
      </c>
      <c r="D3" s="1758" t="s">
        <v>170</v>
      </c>
      <c r="E3" s="1758" t="s">
        <v>88</v>
      </c>
      <c r="F3" s="1758" t="s">
        <v>89</v>
      </c>
      <c r="G3" s="1758" t="s">
        <v>90</v>
      </c>
      <c r="H3" s="1758" t="s">
        <v>91</v>
      </c>
      <c r="I3" s="1758" t="s">
        <v>92</v>
      </c>
      <c r="J3" s="1758" t="s">
        <v>93</v>
      </c>
      <c r="K3" s="1758" t="s">
        <v>95</v>
      </c>
      <c r="L3" s="1758" t="s">
        <v>96</v>
      </c>
      <c r="M3" s="1758" t="s">
        <v>171</v>
      </c>
      <c r="N3" s="1758" t="s">
        <v>98</v>
      </c>
      <c r="O3" s="1758" t="s">
        <v>99</v>
      </c>
      <c r="P3" s="1763" t="s">
        <v>100</v>
      </c>
      <c r="Q3" s="1764" t="s">
        <v>172</v>
      </c>
      <c r="R3" s="1540"/>
      <c r="S3" s="1540"/>
      <c r="U3" s="1601"/>
      <c r="AI3" s="1344"/>
    </row>
    <row r="4" spans="2:137" s="2" customFormat="1" ht="18.75" customHeight="1">
      <c r="B4" s="1274">
        <v>1</v>
      </c>
      <c r="C4" s="16" t="s">
        <v>236</v>
      </c>
      <c r="D4" s="62" t="s">
        <v>45</v>
      </c>
      <c r="E4" s="145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1"/>
      <c r="Q4" s="408">
        <f>SUM(E4:P4)</f>
        <v>0</v>
      </c>
      <c r="R4" s="1541"/>
      <c r="S4" s="1514"/>
      <c r="T4" s="1406"/>
      <c r="U4" s="2034"/>
      <c r="V4" s="1406"/>
      <c r="W4" s="1406"/>
      <c r="X4" s="1406"/>
      <c r="Y4" s="1406"/>
      <c r="Z4" s="1406"/>
      <c r="AA4" s="1406"/>
      <c r="AB4" s="1406"/>
      <c r="AC4" s="1406"/>
      <c r="AD4" s="1406"/>
      <c r="AE4" s="1406"/>
      <c r="AF4" s="1406"/>
      <c r="AG4" s="1406"/>
      <c r="AH4" s="1406"/>
      <c r="AI4" s="1344"/>
      <c r="AJ4" s="1327"/>
      <c r="AK4" s="1327"/>
      <c r="AL4" s="1327"/>
      <c r="AM4" s="1327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</row>
    <row r="5" spans="2:137" s="2" customFormat="1" ht="18.75" customHeight="1">
      <c r="B5" s="1274"/>
      <c r="C5" s="16"/>
      <c r="D5" s="62" t="s">
        <v>46</v>
      </c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  <c r="Q5" s="408">
        <f>SUM(E5:P5)</f>
        <v>0</v>
      </c>
      <c r="R5" s="1541"/>
      <c r="S5" s="1514"/>
      <c r="T5" s="1406"/>
      <c r="U5" s="2034"/>
      <c r="V5" s="1406"/>
      <c r="W5" s="1406"/>
      <c r="X5" s="1406"/>
      <c r="Y5" s="1406"/>
      <c r="Z5" s="1406"/>
      <c r="AA5" s="1406"/>
      <c r="AB5" s="1406"/>
      <c r="AC5" s="1406"/>
      <c r="AD5" s="1406"/>
      <c r="AE5" s="1406"/>
      <c r="AF5" s="1406"/>
      <c r="AG5" s="1406"/>
      <c r="AH5" s="1406"/>
      <c r="AI5" s="1344"/>
      <c r="AJ5" s="1327"/>
      <c r="AK5" s="1327"/>
      <c r="AL5" s="1327"/>
      <c r="AM5" s="1327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</row>
    <row r="6" spans="2:137" s="2" customFormat="1" ht="18.75" customHeight="1">
      <c r="B6" s="1274"/>
      <c r="C6" s="16"/>
      <c r="D6" s="62" t="s">
        <v>47</v>
      </c>
      <c r="E6" s="1281">
        <v>9.0070448999999968</v>
      </c>
      <c r="F6" s="1281">
        <v>7.661617399999999</v>
      </c>
      <c r="G6" s="1281">
        <v>8.3063040000000008</v>
      </c>
      <c r="H6" s="1281">
        <v>7.6298865999999999</v>
      </c>
      <c r="I6" s="1281">
        <v>7.363248299999996</v>
      </c>
      <c r="J6" s="1281">
        <v>6.0145732000000001</v>
      </c>
      <c r="K6" s="1281">
        <v>6.5818624999999997</v>
      </c>
      <c r="L6" s="1281">
        <v>6.7611790000000003</v>
      </c>
      <c r="M6" s="1281">
        <v>7.4466203999999978</v>
      </c>
      <c r="N6" s="1281">
        <v>9.1994746999999979</v>
      </c>
      <c r="O6" s="1281">
        <v>9.2357611999999971</v>
      </c>
      <c r="P6" s="1281">
        <v>9.2326169000000036</v>
      </c>
      <c r="Q6" s="555">
        <f>SUM(E6:P6)</f>
        <v>94.440189099999998</v>
      </c>
      <c r="R6" s="1541"/>
      <c r="S6" s="1514"/>
      <c r="T6" s="1406"/>
      <c r="U6" s="2034"/>
      <c r="V6" s="1406"/>
      <c r="W6" s="1406"/>
      <c r="X6" s="1406"/>
      <c r="Y6" s="1406"/>
      <c r="Z6" s="1406"/>
      <c r="AA6" s="1406"/>
      <c r="AB6" s="1406"/>
      <c r="AC6" s="1406"/>
      <c r="AD6" s="1406"/>
      <c r="AE6" s="1406"/>
      <c r="AF6" s="1406"/>
      <c r="AG6" s="1406"/>
      <c r="AH6" s="1406"/>
      <c r="AI6" s="1344"/>
      <c r="AJ6" s="1327"/>
      <c r="AK6" s="1327"/>
      <c r="AL6" s="1327"/>
      <c r="AM6" s="1327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</row>
    <row r="7" spans="2:137" s="2" customFormat="1" ht="18.75" customHeight="1">
      <c r="B7" s="1274"/>
      <c r="C7" s="16"/>
      <c r="D7" s="62" t="s">
        <v>48</v>
      </c>
      <c r="E7" s="1281">
        <v>0.58393850000000003</v>
      </c>
      <c r="F7" s="1281">
        <v>0.60143200000000008</v>
      </c>
      <c r="G7" s="1281">
        <v>0.60967220000000011</v>
      </c>
      <c r="H7" s="1281">
        <v>0.54974980000000018</v>
      </c>
      <c r="I7" s="1281">
        <v>0.51341910000000024</v>
      </c>
      <c r="J7" s="1281">
        <v>0.43575810000000004</v>
      </c>
      <c r="K7" s="1281">
        <v>0.47692150000000016</v>
      </c>
      <c r="L7" s="1281">
        <v>0.47665490000000016</v>
      </c>
      <c r="M7" s="1281">
        <v>0.4897884999999999</v>
      </c>
      <c r="N7" s="1281">
        <v>0.52275419999999984</v>
      </c>
      <c r="O7" s="1281">
        <v>0.52226819999999996</v>
      </c>
      <c r="P7" s="1281">
        <v>0.5180463999999998</v>
      </c>
      <c r="Q7" s="96">
        <f>SUM(E7:P7)</f>
        <v>6.3004034000000004</v>
      </c>
      <c r="R7" s="1541"/>
      <c r="S7" s="1514"/>
      <c r="T7" s="1406"/>
      <c r="U7" s="2034"/>
      <c r="V7" s="1406"/>
      <c r="W7" s="1406"/>
      <c r="X7" s="1406"/>
      <c r="Y7" s="1406"/>
      <c r="Z7" s="1406"/>
      <c r="AA7" s="1406"/>
      <c r="AB7" s="1406"/>
      <c r="AC7" s="1406"/>
      <c r="AD7" s="1406"/>
      <c r="AE7" s="1406"/>
      <c r="AF7" s="1406"/>
      <c r="AG7" s="1406"/>
      <c r="AH7" s="1406"/>
      <c r="AI7" s="1344"/>
      <c r="AJ7" s="1327"/>
      <c r="AK7" s="1327"/>
      <c r="AL7" s="1327"/>
      <c r="AM7" s="1327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</row>
    <row r="8" spans="2:137" s="2" customFormat="1" ht="18.75" customHeight="1">
      <c r="B8" s="1275"/>
      <c r="C8" s="1278"/>
      <c r="D8" s="66" t="s">
        <v>49</v>
      </c>
      <c r="E8" s="151">
        <v>9.5909834000000043</v>
      </c>
      <c r="F8" s="151">
        <v>8.2630494000000052</v>
      </c>
      <c r="G8" s="151">
        <v>8.9159762000000047</v>
      </c>
      <c r="H8" s="151">
        <v>8.1796363999999997</v>
      </c>
      <c r="I8" s="151">
        <v>7.8766674000000005</v>
      </c>
      <c r="J8" s="151">
        <v>6.4503312999999993</v>
      </c>
      <c r="K8" s="151">
        <v>7.0587840000000002</v>
      </c>
      <c r="L8" s="151">
        <v>7.2378338999999983</v>
      </c>
      <c r="M8" s="151">
        <v>7.9364088999999964</v>
      </c>
      <c r="N8" s="151">
        <v>9.7222288999999957</v>
      </c>
      <c r="O8" s="151">
        <v>9.7580294000000034</v>
      </c>
      <c r="P8" s="152">
        <v>9.7506633000000082</v>
      </c>
      <c r="Q8" s="415">
        <f>+SUM(Q4:Q7)</f>
        <v>100.74059249999999</v>
      </c>
      <c r="R8" s="1541"/>
      <c r="S8" s="1514"/>
      <c r="T8" s="1406"/>
      <c r="U8" s="2034"/>
      <c r="V8" s="1406"/>
      <c r="W8" s="1406"/>
      <c r="X8" s="1406"/>
      <c r="Y8" s="1406"/>
      <c r="Z8" s="1406"/>
      <c r="AA8" s="1406"/>
      <c r="AB8" s="1406"/>
      <c r="AC8" s="1406"/>
      <c r="AD8" s="1406"/>
      <c r="AE8" s="1406"/>
      <c r="AF8" s="1406"/>
      <c r="AG8" s="1406"/>
      <c r="AH8" s="1406"/>
      <c r="AI8" s="1344"/>
      <c r="AJ8" s="1327"/>
      <c r="AK8" s="1327"/>
      <c r="AL8" s="1327"/>
      <c r="AM8" s="1327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</row>
    <row r="9" spans="2:137" s="2" customFormat="1" ht="18.75" customHeight="1">
      <c r="B9" s="1280">
        <v>2</v>
      </c>
      <c r="C9" s="16" t="s">
        <v>264</v>
      </c>
      <c r="D9" s="61" t="s">
        <v>45</v>
      </c>
      <c r="E9" s="143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50"/>
      <c r="Q9" s="414">
        <f>SUM(E9:P9)</f>
        <v>0</v>
      </c>
      <c r="R9" s="1541"/>
      <c r="S9" s="1514"/>
      <c r="T9" s="1406"/>
      <c r="U9" s="2034"/>
      <c r="V9" s="1406"/>
      <c r="W9" s="1406"/>
      <c r="X9" s="1406"/>
      <c r="Y9" s="1406"/>
      <c r="Z9" s="1406"/>
      <c r="AA9" s="1406"/>
      <c r="AB9" s="1406"/>
      <c r="AC9" s="1406"/>
      <c r="AD9" s="1406"/>
      <c r="AE9" s="1406"/>
      <c r="AF9" s="1406"/>
      <c r="AG9" s="1406"/>
      <c r="AH9" s="1406"/>
      <c r="AI9" s="1344"/>
      <c r="AJ9" s="1327"/>
      <c r="AK9" s="1327"/>
      <c r="AL9" s="1327"/>
      <c r="AM9" s="1327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</row>
    <row r="10" spans="2:137" s="2" customFormat="1" ht="18.75" customHeight="1">
      <c r="B10" s="1274"/>
      <c r="C10" s="16"/>
      <c r="D10" s="62" t="s">
        <v>46</v>
      </c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6"/>
      <c r="Q10" s="408">
        <f>SUM(E10:P10)</f>
        <v>0</v>
      </c>
      <c r="R10" s="1541"/>
      <c r="S10" s="1514"/>
      <c r="T10" s="1406"/>
      <c r="U10" s="2034"/>
      <c r="V10" s="1406"/>
      <c r="W10" s="1406"/>
      <c r="X10" s="1406"/>
      <c r="Y10" s="1406"/>
      <c r="Z10" s="1406"/>
      <c r="AA10" s="1406"/>
      <c r="AB10" s="1406"/>
      <c r="AC10" s="1406"/>
      <c r="AD10" s="1406"/>
      <c r="AE10" s="1406"/>
      <c r="AF10" s="1406"/>
      <c r="AG10" s="1406"/>
      <c r="AH10" s="1406"/>
      <c r="AI10" s="1344"/>
      <c r="AJ10" s="1327"/>
      <c r="AK10" s="1327"/>
      <c r="AL10" s="1327"/>
      <c r="AM10" s="1327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</row>
    <row r="11" spans="2:137" s="2" customFormat="1" ht="18.75" customHeight="1">
      <c r="B11" s="1274"/>
      <c r="C11" s="16"/>
      <c r="D11" s="62" t="s">
        <v>47</v>
      </c>
      <c r="E11" s="1281">
        <v>2.0771499999999998E-2</v>
      </c>
      <c r="F11" s="1281">
        <v>1.9838799999999997E-2</v>
      </c>
      <c r="G11" s="1281">
        <v>2.2001899999999998E-2</v>
      </c>
      <c r="H11" s="1281">
        <v>2.08449E-2</v>
      </c>
      <c r="I11" s="1281">
        <v>2.1141199999999999E-2</v>
      </c>
      <c r="J11" s="1281">
        <v>1.9413800000000002E-2</v>
      </c>
      <c r="K11" s="1281">
        <v>2.0706499999999999E-2</v>
      </c>
      <c r="L11" s="1281">
        <v>2.1203699999999999E-2</v>
      </c>
      <c r="M11" s="1281">
        <v>2.0566399999999999E-2</v>
      </c>
      <c r="N11" s="1281">
        <v>2.5166900000000002E-2</v>
      </c>
      <c r="O11" s="1281">
        <v>1.84485E-2</v>
      </c>
      <c r="P11" s="1281">
        <v>1.8568000000000001E-2</v>
      </c>
      <c r="Q11" s="428">
        <f>SUM(E11:P11)</f>
        <v>0.24867209999999995</v>
      </c>
      <c r="R11" s="1541"/>
      <c r="S11" s="1514"/>
      <c r="T11" s="1406"/>
      <c r="U11" s="2034"/>
      <c r="V11" s="1406"/>
      <c r="W11" s="1406"/>
      <c r="X11" s="1406"/>
      <c r="Y11" s="1406"/>
      <c r="Z11" s="1406"/>
      <c r="AA11" s="1406"/>
      <c r="AB11" s="1406"/>
      <c r="AC11" s="1406"/>
      <c r="AD11" s="1406"/>
      <c r="AE11" s="1406"/>
      <c r="AF11" s="1406"/>
      <c r="AG11" s="1406"/>
      <c r="AH11" s="1406"/>
      <c r="AI11" s="1344"/>
      <c r="AJ11" s="1327"/>
      <c r="AK11" s="1327"/>
      <c r="AL11" s="1327"/>
      <c r="AM11" s="1327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</row>
    <row r="12" spans="2:137" s="2" customFormat="1" ht="18.75" customHeight="1">
      <c r="B12" s="1274"/>
      <c r="C12" s="16"/>
      <c r="D12" s="62" t="s">
        <v>48</v>
      </c>
      <c r="E12" s="1281">
        <v>0.16960940000000002</v>
      </c>
      <c r="F12" s="1281">
        <v>0.14963189999999998</v>
      </c>
      <c r="G12" s="1281">
        <v>0.15964709999999999</v>
      </c>
      <c r="H12" s="1281">
        <v>0.14619929999999998</v>
      </c>
      <c r="I12" s="1281">
        <v>0.14977589999999996</v>
      </c>
      <c r="J12" s="1281">
        <v>0.16687749999999998</v>
      </c>
      <c r="K12" s="1281">
        <v>0.19178700000000004</v>
      </c>
      <c r="L12" s="1281">
        <v>0.17787660000000002</v>
      </c>
      <c r="M12" s="1281">
        <v>0.21191770000000004</v>
      </c>
      <c r="N12" s="1281">
        <v>0.21649789999999999</v>
      </c>
      <c r="O12" s="1281">
        <v>0.23203630000000006</v>
      </c>
      <c r="P12" s="1281">
        <v>0.21633530000000001</v>
      </c>
      <c r="Q12" s="428">
        <f>SUM(E12:P12)</f>
        <v>2.1881919000000001</v>
      </c>
      <c r="R12" s="1541"/>
      <c r="S12" s="1514"/>
      <c r="T12" s="1406"/>
      <c r="U12" s="2034"/>
      <c r="V12" s="1406"/>
      <c r="W12" s="1406"/>
      <c r="X12" s="1406"/>
      <c r="Y12" s="1406"/>
      <c r="Z12" s="1406"/>
      <c r="AA12" s="1406"/>
      <c r="AB12" s="1406"/>
      <c r="AC12" s="1406"/>
      <c r="AD12" s="1406"/>
      <c r="AE12" s="1406"/>
      <c r="AF12" s="1406"/>
      <c r="AG12" s="1406"/>
      <c r="AH12" s="1406"/>
      <c r="AI12" s="1344"/>
      <c r="AJ12" s="1327"/>
      <c r="AK12" s="1327"/>
      <c r="AL12" s="1327"/>
      <c r="AM12" s="1327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</row>
    <row r="13" spans="2:137" s="2" customFormat="1" ht="18.75" customHeight="1">
      <c r="B13" s="1275"/>
      <c r="C13" s="1278"/>
      <c r="D13" s="66" t="s">
        <v>49</v>
      </c>
      <c r="E13" s="151">
        <v>0.19038089999999999</v>
      </c>
      <c r="F13" s="151">
        <v>0.1694707</v>
      </c>
      <c r="G13" s="151">
        <v>0.181649</v>
      </c>
      <c r="H13" s="151">
        <v>0.1670442</v>
      </c>
      <c r="I13" s="151">
        <v>0.17091710000000002</v>
      </c>
      <c r="J13" s="151">
        <v>0.18629130000000002</v>
      </c>
      <c r="K13" s="151">
        <v>0.21249350000000006</v>
      </c>
      <c r="L13" s="151">
        <v>0.19908029999999999</v>
      </c>
      <c r="M13" s="151">
        <v>0.23248409999999994</v>
      </c>
      <c r="N13" s="151">
        <v>0.24166480000000001</v>
      </c>
      <c r="O13" s="151">
        <v>0.25048480000000006</v>
      </c>
      <c r="P13" s="151">
        <v>0.23490329999999995</v>
      </c>
      <c r="Q13" s="427">
        <f>+SUM(Q9:Q12)</f>
        <v>2.4368639999999999</v>
      </c>
      <c r="R13" s="1541"/>
      <c r="S13" s="1514"/>
      <c r="T13" s="1406"/>
      <c r="U13" s="2034"/>
      <c r="V13" s="1406"/>
      <c r="W13" s="1406"/>
      <c r="X13" s="1406"/>
      <c r="Y13" s="1406"/>
      <c r="Z13" s="1406"/>
      <c r="AA13" s="1406"/>
      <c r="AB13" s="1406"/>
      <c r="AC13" s="1406"/>
      <c r="AD13" s="1406"/>
      <c r="AE13" s="1406"/>
      <c r="AF13" s="1406"/>
      <c r="AG13" s="1406"/>
      <c r="AH13" s="1406"/>
      <c r="AI13" s="1344"/>
      <c r="AJ13" s="1327"/>
      <c r="AK13" s="1327"/>
      <c r="AL13" s="1327"/>
      <c r="AM13" s="1327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</row>
    <row r="14" spans="2:137" s="2" customFormat="1" ht="18.75" customHeight="1">
      <c r="B14" s="1280">
        <v>3</v>
      </c>
      <c r="C14" s="16" t="s">
        <v>176</v>
      </c>
      <c r="D14" s="61" t="s">
        <v>45</v>
      </c>
      <c r="E14" s="143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50"/>
      <c r="Q14" s="414">
        <f>SUM(E14:P14)</f>
        <v>0</v>
      </c>
      <c r="R14" s="1541"/>
      <c r="S14" s="1514"/>
      <c r="T14" s="1406"/>
      <c r="U14" s="2034"/>
      <c r="V14" s="1406"/>
      <c r="W14" s="1406"/>
      <c r="X14" s="1406"/>
      <c r="Y14" s="1406"/>
      <c r="Z14" s="1406"/>
      <c r="AA14" s="1406"/>
      <c r="AB14" s="1406"/>
      <c r="AC14" s="1406"/>
      <c r="AD14" s="1406"/>
      <c r="AE14" s="1406"/>
      <c r="AF14" s="1406"/>
      <c r="AG14" s="1406"/>
      <c r="AH14" s="1406"/>
      <c r="AI14" s="1344"/>
      <c r="AJ14" s="1327"/>
      <c r="AK14" s="1327"/>
      <c r="AL14" s="1327"/>
      <c r="AM14" s="1327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</row>
    <row r="15" spans="2:137" s="2" customFormat="1" ht="18.75" customHeight="1">
      <c r="B15" s="1274"/>
      <c r="C15" s="16"/>
      <c r="D15" s="62" t="s">
        <v>46</v>
      </c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6"/>
      <c r="Q15" s="408">
        <f>SUM(E15:P15)</f>
        <v>0</v>
      </c>
      <c r="R15" s="1541"/>
      <c r="S15" s="1514"/>
      <c r="T15" s="1406"/>
      <c r="U15" s="2034"/>
      <c r="V15" s="1406"/>
      <c r="W15" s="1406"/>
      <c r="X15" s="1406"/>
      <c r="Y15" s="1406"/>
      <c r="Z15" s="1406"/>
      <c r="AA15" s="1406"/>
      <c r="AB15" s="1406"/>
      <c r="AC15" s="1406"/>
      <c r="AD15" s="1406"/>
      <c r="AE15" s="1406"/>
      <c r="AF15" s="1406"/>
      <c r="AG15" s="1406"/>
      <c r="AH15" s="1406"/>
      <c r="AI15" s="1344"/>
      <c r="AJ15" s="1327"/>
      <c r="AK15" s="1327"/>
      <c r="AL15" s="1327"/>
      <c r="AM15" s="1327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</row>
    <row r="16" spans="2:137" s="2" customFormat="1" ht="18.75" customHeight="1">
      <c r="B16" s="1274"/>
      <c r="C16" s="16"/>
      <c r="D16" s="62" t="s">
        <v>47</v>
      </c>
      <c r="E16" s="1281">
        <v>21.329588600000019</v>
      </c>
      <c r="F16" s="1281">
        <v>19.248218700000006</v>
      </c>
      <c r="G16" s="1281">
        <v>18.654154699999989</v>
      </c>
      <c r="H16" s="1281">
        <v>15.912275999999988</v>
      </c>
      <c r="I16" s="1281">
        <v>14.707220200000011</v>
      </c>
      <c r="J16" s="1281">
        <v>13.388918899999997</v>
      </c>
      <c r="K16" s="1281">
        <v>14.215423800000003</v>
      </c>
      <c r="L16" s="1281">
        <v>15.503903100000008</v>
      </c>
      <c r="M16" s="1281">
        <v>17.016917599999978</v>
      </c>
      <c r="N16" s="1281">
        <v>19.074322400000003</v>
      </c>
      <c r="O16" s="1281">
        <v>18.777101900000016</v>
      </c>
      <c r="P16" s="1281">
        <v>19.039849799999985</v>
      </c>
      <c r="Q16" s="96">
        <f>SUM(E16:P16)</f>
        <v>206.86789569999999</v>
      </c>
      <c r="R16" s="1541"/>
      <c r="S16" s="1514"/>
      <c r="T16" s="1406"/>
      <c r="U16" s="2034"/>
      <c r="V16" s="1406"/>
      <c r="W16" s="1406"/>
      <c r="X16" s="1406"/>
      <c r="Y16" s="1406"/>
      <c r="Z16" s="1406"/>
      <c r="AA16" s="1406"/>
      <c r="AB16" s="1406"/>
      <c r="AC16" s="1406"/>
      <c r="AD16" s="1406"/>
      <c r="AE16" s="1406"/>
      <c r="AF16" s="1406"/>
      <c r="AG16" s="1406"/>
      <c r="AH16" s="1406"/>
      <c r="AI16" s="1344"/>
      <c r="AJ16" s="1327"/>
      <c r="AK16" s="1327"/>
      <c r="AL16" s="1327"/>
      <c r="AM16" s="1327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</row>
    <row r="17" spans="2:137" s="2" customFormat="1" ht="18.75" customHeight="1">
      <c r="B17" s="1274"/>
      <c r="C17" s="16"/>
      <c r="D17" s="62" t="s">
        <v>48</v>
      </c>
      <c r="E17" s="1281">
        <v>35.267587299999946</v>
      </c>
      <c r="F17" s="1281">
        <v>35.666035499999921</v>
      </c>
      <c r="G17" s="1281">
        <v>32.037541700000176</v>
      </c>
      <c r="H17" s="1281">
        <v>35.218921499999965</v>
      </c>
      <c r="I17" s="1281">
        <v>30.371829299999881</v>
      </c>
      <c r="J17" s="1281">
        <v>29.781373700000024</v>
      </c>
      <c r="K17" s="1281">
        <v>28.889740600000156</v>
      </c>
      <c r="L17" s="1281">
        <v>31.05882080000001</v>
      </c>
      <c r="M17" s="1281">
        <v>29.790380899999985</v>
      </c>
      <c r="N17" s="1281">
        <v>31.580107900000019</v>
      </c>
      <c r="O17" s="1281">
        <v>30.503599299999856</v>
      </c>
      <c r="P17" s="1281">
        <v>33.454693000000006</v>
      </c>
      <c r="Q17" s="96">
        <f>SUM(E17:P17)</f>
        <v>383.6206315</v>
      </c>
      <c r="R17" s="1541"/>
      <c r="S17" s="1514"/>
      <c r="T17" s="1406"/>
      <c r="U17" s="2034"/>
      <c r="V17" s="1406"/>
      <c r="W17" s="1406"/>
      <c r="X17" s="1406"/>
      <c r="Y17" s="1406"/>
      <c r="Z17" s="1406"/>
      <c r="AA17" s="1406"/>
      <c r="AB17" s="1406"/>
      <c r="AC17" s="1406"/>
      <c r="AD17" s="1406"/>
      <c r="AE17" s="1406"/>
      <c r="AF17" s="1406"/>
      <c r="AG17" s="1406"/>
      <c r="AH17" s="1406"/>
      <c r="AI17" s="1344"/>
      <c r="AJ17" s="1327"/>
      <c r="AK17" s="1327"/>
      <c r="AL17" s="1327"/>
      <c r="AM17" s="1327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</row>
    <row r="18" spans="2:137" s="2" customFormat="1" ht="18.75" customHeight="1">
      <c r="B18" s="1275"/>
      <c r="C18" s="1278"/>
      <c r="D18" s="66" t="s">
        <v>49</v>
      </c>
      <c r="E18" s="151">
        <v>56.597175900000074</v>
      </c>
      <c r="F18" s="151">
        <v>54.914254199999853</v>
      </c>
      <c r="G18" s="151">
        <v>50.691696400000019</v>
      </c>
      <c r="H18" s="151">
        <v>51.131197500000056</v>
      </c>
      <c r="I18" s="151">
        <v>45.079049499999947</v>
      </c>
      <c r="J18" s="151">
        <v>43.170292599999925</v>
      </c>
      <c r="K18" s="151">
        <v>43.105164400000014</v>
      </c>
      <c r="L18" s="151">
        <v>46.562723900000002</v>
      </c>
      <c r="M18" s="151">
        <v>46.807298500000073</v>
      </c>
      <c r="N18" s="151">
        <v>50.654430299999845</v>
      </c>
      <c r="O18" s="151">
        <v>49.28070119999974</v>
      </c>
      <c r="P18" s="152">
        <v>52.494542799999962</v>
      </c>
      <c r="Q18" s="415">
        <f>+SUM(Q14:Q17)</f>
        <v>590.48852720000002</v>
      </c>
      <c r="R18" s="1541"/>
      <c r="S18" s="1514"/>
      <c r="T18" s="1406"/>
      <c r="U18" s="2034"/>
      <c r="V18" s="1406"/>
      <c r="W18" s="1406"/>
      <c r="X18" s="1406"/>
      <c r="Y18" s="1406"/>
      <c r="Z18" s="1406"/>
      <c r="AA18" s="1406"/>
      <c r="AB18" s="1406"/>
      <c r="AC18" s="1406"/>
      <c r="AD18" s="1406"/>
      <c r="AE18" s="1406"/>
      <c r="AF18" s="1406"/>
      <c r="AG18" s="1406"/>
      <c r="AH18" s="1406"/>
      <c r="AI18" s="1344"/>
      <c r="AJ18" s="1327"/>
      <c r="AK18" s="1327"/>
      <c r="AL18" s="1327"/>
      <c r="AM18" s="1327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</row>
    <row r="19" spans="2:137" s="2" customFormat="1" ht="18.75" customHeight="1">
      <c r="B19" s="1280">
        <v>4</v>
      </c>
      <c r="C19" s="16" t="s">
        <v>4</v>
      </c>
      <c r="D19" s="61" t="s">
        <v>45</v>
      </c>
      <c r="E19" s="143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50"/>
      <c r="Q19" s="414">
        <f>SUM(E19:P19)</f>
        <v>0</v>
      </c>
      <c r="R19" s="1541"/>
      <c r="S19" s="1514"/>
      <c r="T19" s="1406"/>
      <c r="U19" s="2034"/>
      <c r="V19" s="1406"/>
      <c r="W19" s="1406"/>
      <c r="X19" s="1406"/>
      <c r="Y19" s="1406"/>
      <c r="Z19" s="1406"/>
      <c r="AA19" s="1406"/>
      <c r="AB19" s="1406"/>
      <c r="AC19" s="1406"/>
      <c r="AD19" s="1406"/>
      <c r="AE19" s="1406"/>
      <c r="AF19" s="1406"/>
      <c r="AG19" s="1406"/>
      <c r="AH19" s="1406"/>
      <c r="AI19" s="1344"/>
      <c r="AJ19" s="1327"/>
      <c r="AK19" s="1327"/>
      <c r="AL19" s="1327"/>
      <c r="AM19" s="1327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</row>
    <row r="20" spans="2:137" s="2" customFormat="1" ht="18.75" customHeight="1">
      <c r="B20" s="1274"/>
      <c r="C20" s="16"/>
      <c r="D20" s="62" t="s">
        <v>46</v>
      </c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6"/>
      <c r="Q20" s="408">
        <f>SUM(E20:P20)</f>
        <v>0</v>
      </c>
      <c r="R20" s="1541"/>
      <c r="S20" s="1514"/>
      <c r="T20" s="1406"/>
      <c r="U20" s="2034"/>
      <c r="V20" s="1406"/>
      <c r="W20" s="1406"/>
      <c r="X20" s="1406"/>
      <c r="Y20" s="1406"/>
      <c r="Z20" s="1406"/>
      <c r="AA20" s="1406"/>
      <c r="AB20" s="1406"/>
      <c r="AC20" s="1406"/>
      <c r="AD20" s="1406"/>
      <c r="AE20" s="1406"/>
      <c r="AF20" s="1406"/>
      <c r="AG20" s="1406"/>
      <c r="AH20" s="1406"/>
      <c r="AI20" s="1344"/>
      <c r="AJ20" s="1327"/>
      <c r="AK20" s="1327"/>
      <c r="AL20" s="1327"/>
      <c r="AM20" s="1327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</row>
    <row r="21" spans="2:137" s="2" customFormat="1" ht="18.75" customHeight="1">
      <c r="B21" s="1274"/>
      <c r="C21" s="16"/>
      <c r="D21" s="62" t="s">
        <v>47</v>
      </c>
      <c r="E21" s="1281">
        <v>16.568202500000005</v>
      </c>
      <c r="F21" s="1281">
        <v>15.554805900000002</v>
      </c>
      <c r="G21" s="1281">
        <v>13.656241000000005</v>
      </c>
      <c r="H21" s="1281">
        <v>10.645956299999972</v>
      </c>
      <c r="I21" s="1281">
        <v>11.367638699999997</v>
      </c>
      <c r="J21" s="1281">
        <v>12.343307200000003</v>
      </c>
      <c r="K21" s="1281">
        <v>14.054190299999954</v>
      </c>
      <c r="L21" s="1281">
        <v>14.439903300000003</v>
      </c>
      <c r="M21" s="1281">
        <v>14.494586700000028</v>
      </c>
      <c r="N21" s="1281">
        <v>15.380385400000028</v>
      </c>
      <c r="O21" s="1281">
        <v>14.782590299999985</v>
      </c>
      <c r="P21" s="1281">
        <v>14.995020699999996</v>
      </c>
      <c r="Q21" s="96">
        <f>SUM(E21:P21)</f>
        <v>168.28282829999998</v>
      </c>
      <c r="R21" s="1541"/>
      <c r="S21" s="1514"/>
      <c r="T21" s="1406"/>
      <c r="U21" s="2034"/>
      <c r="V21" s="1406"/>
      <c r="W21" s="1406"/>
      <c r="X21" s="1406"/>
      <c r="Y21" s="1406"/>
      <c r="Z21" s="1406"/>
      <c r="AA21" s="1406"/>
      <c r="AB21" s="1406"/>
      <c r="AC21" s="1406"/>
      <c r="AD21" s="1406"/>
      <c r="AE21" s="1406"/>
      <c r="AF21" s="1406"/>
      <c r="AG21" s="1406"/>
      <c r="AH21" s="1406"/>
      <c r="AI21" s="1344"/>
      <c r="AJ21" s="1327"/>
      <c r="AK21" s="1327"/>
      <c r="AL21" s="1327"/>
      <c r="AM21" s="1327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</row>
    <row r="22" spans="2:137" s="2" customFormat="1" ht="18.75" customHeight="1">
      <c r="B22" s="1274"/>
      <c r="C22" s="16"/>
      <c r="D22" s="62" t="s">
        <v>48</v>
      </c>
      <c r="E22" s="1281">
        <v>49.911358700000001</v>
      </c>
      <c r="F22" s="1281">
        <v>47.153649199999698</v>
      </c>
      <c r="G22" s="1281">
        <v>47.557637100000065</v>
      </c>
      <c r="H22" s="1281">
        <v>43.785799599999997</v>
      </c>
      <c r="I22" s="1281">
        <v>43.088593599999861</v>
      </c>
      <c r="J22" s="1281">
        <v>40.722188300000042</v>
      </c>
      <c r="K22" s="1281">
        <v>45.093117400000217</v>
      </c>
      <c r="L22" s="1281">
        <v>47.216990400000192</v>
      </c>
      <c r="M22" s="1281">
        <v>48.591376399999831</v>
      </c>
      <c r="N22" s="1281">
        <v>50.067103999999844</v>
      </c>
      <c r="O22" s="1281">
        <v>49.082649100000026</v>
      </c>
      <c r="P22" s="1281">
        <v>50.48507909999983</v>
      </c>
      <c r="Q22" s="96">
        <f>SUM(E22:P22)</f>
        <v>562.75554289999957</v>
      </c>
      <c r="R22" s="1541"/>
      <c r="S22" s="1514"/>
      <c r="T22" s="1406"/>
      <c r="U22" s="2034"/>
      <c r="V22" s="1406"/>
      <c r="W22" s="1406"/>
      <c r="X22" s="1406"/>
      <c r="Y22" s="1406"/>
      <c r="Z22" s="1406"/>
      <c r="AA22" s="1406"/>
      <c r="AB22" s="1406"/>
      <c r="AC22" s="1406"/>
      <c r="AD22" s="1406"/>
      <c r="AE22" s="1406"/>
      <c r="AF22" s="1406"/>
      <c r="AG22" s="1406"/>
      <c r="AH22" s="1406"/>
      <c r="AI22" s="1344"/>
      <c r="AJ22" s="1327"/>
      <c r="AK22" s="1327"/>
      <c r="AL22" s="1327"/>
      <c r="AM22" s="1327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</row>
    <row r="23" spans="2:137" s="2" customFormat="1" ht="18.75" customHeight="1">
      <c r="B23" s="1275"/>
      <c r="C23" s="1278"/>
      <c r="D23" s="66" t="s">
        <v>49</v>
      </c>
      <c r="E23" s="151">
        <v>66.479561199999637</v>
      </c>
      <c r="F23" s="151">
        <v>62.708455099999831</v>
      </c>
      <c r="G23" s="151">
        <v>61.213878099999604</v>
      </c>
      <c r="H23" s="151">
        <v>54.431755900000013</v>
      </c>
      <c r="I23" s="151">
        <v>54.456232300000046</v>
      </c>
      <c r="J23" s="151">
        <v>53.065495499999926</v>
      </c>
      <c r="K23" s="151">
        <v>59.147307699999999</v>
      </c>
      <c r="L23" s="151">
        <v>61.656893699999884</v>
      </c>
      <c r="M23" s="151">
        <v>63.085963100000043</v>
      </c>
      <c r="N23" s="151">
        <v>65.447489399999895</v>
      </c>
      <c r="O23" s="151">
        <v>63.865239399999943</v>
      </c>
      <c r="P23" s="152">
        <v>65.480099799999721</v>
      </c>
      <c r="Q23" s="415">
        <f>+SUM(Q19:Q22)</f>
        <v>731.03837119999957</v>
      </c>
      <c r="R23" s="1541"/>
      <c r="S23" s="1514"/>
      <c r="T23" s="1406"/>
      <c r="U23" s="2034"/>
      <c r="V23" s="1406"/>
      <c r="W23" s="1406"/>
      <c r="X23" s="1406"/>
      <c r="Y23" s="1406"/>
      <c r="Z23" s="1406"/>
      <c r="AA23" s="1406"/>
      <c r="AB23" s="1406"/>
      <c r="AC23" s="1406"/>
      <c r="AD23" s="1406"/>
      <c r="AE23" s="1406"/>
      <c r="AF23" s="1406"/>
      <c r="AG23" s="1406"/>
      <c r="AH23" s="1406"/>
      <c r="AI23" s="1344"/>
      <c r="AJ23" s="1327"/>
      <c r="AK23" s="1327"/>
      <c r="AL23" s="1327"/>
      <c r="AM23" s="1327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</row>
    <row r="24" spans="2:137" s="2" customFormat="1" ht="18.75" customHeight="1">
      <c r="B24" s="1280">
        <v>5</v>
      </c>
      <c r="C24" s="153" t="s">
        <v>6</v>
      </c>
      <c r="D24" s="61" t="s">
        <v>45</v>
      </c>
      <c r="E24" s="143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50"/>
      <c r="Q24" s="414">
        <f>SUM(E24:P24)</f>
        <v>0</v>
      </c>
      <c r="R24" s="1541"/>
      <c r="S24" s="1514"/>
      <c r="T24" s="1406"/>
      <c r="U24" s="2034"/>
      <c r="V24" s="1406"/>
      <c r="W24" s="1406"/>
      <c r="X24" s="1406"/>
      <c r="Y24" s="1406"/>
      <c r="Z24" s="1406"/>
      <c r="AA24" s="1406"/>
      <c r="AB24" s="1406"/>
      <c r="AC24" s="1406"/>
      <c r="AD24" s="1406"/>
      <c r="AE24" s="1406"/>
      <c r="AF24" s="1406"/>
      <c r="AG24" s="1406"/>
      <c r="AH24" s="1406"/>
      <c r="AI24" s="1344"/>
      <c r="AJ24" s="1327"/>
      <c r="AK24" s="1327"/>
      <c r="AL24" s="1327"/>
      <c r="AM24" s="1327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</row>
    <row r="25" spans="2:137" s="2" customFormat="1" ht="18.75" customHeight="1">
      <c r="B25" s="1274"/>
      <c r="C25" s="16"/>
      <c r="D25" s="62" t="s">
        <v>46</v>
      </c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6"/>
      <c r="Q25" s="408">
        <f>SUM(E25:P25)</f>
        <v>0</v>
      </c>
      <c r="R25" s="1541"/>
      <c r="S25" s="1514"/>
      <c r="T25" s="1406"/>
      <c r="U25" s="2034"/>
      <c r="V25" s="1406"/>
      <c r="W25" s="1406"/>
      <c r="X25" s="1406"/>
      <c r="Y25" s="1406"/>
      <c r="Z25" s="1406"/>
      <c r="AA25" s="1406"/>
      <c r="AB25" s="1406"/>
      <c r="AC25" s="1406"/>
      <c r="AD25" s="1406"/>
      <c r="AE25" s="1406"/>
      <c r="AF25" s="1406"/>
      <c r="AG25" s="1406"/>
      <c r="AH25" s="1406"/>
      <c r="AI25" s="1344"/>
      <c r="AJ25" s="1327"/>
      <c r="AK25" s="1327"/>
      <c r="AL25" s="1327"/>
      <c r="AM25" s="1327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</row>
    <row r="26" spans="2:137" s="2" customFormat="1" ht="18.75" customHeight="1">
      <c r="B26" s="1274"/>
      <c r="C26" s="16"/>
      <c r="D26" s="62" t="s">
        <v>47</v>
      </c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6">
        <v>1.7125000000000001E-2</v>
      </c>
      <c r="Q26" s="408">
        <f>SUM(E26:P26)</f>
        <v>1.7125000000000001E-2</v>
      </c>
      <c r="R26" s="1541"/>
      <c r="S26" s="1514"/>
      <c r="T26" s="1406"/>
      <c r="U26" s="2034"/>
      <c r="V26" s="1406"/>
      <c r="W26" s="1406"/>
      <c r="X26" s="1406"/>
      <c r="Y26" s="1406"/>
      <c r="Z26" s="1406"/>
      <c r="AA26" s="1406"/>
      <c r="AB26" s="1406"/>
      <c r="AC26" s="1406"/>
      <c r="AD26" s="1406"/>
      <c r="AE26" s="1406"/>
      <c r="AF26" s="1406"/>
      <c r="AG26" s="1406"/>
      <c r="AH26" s="1406"/>
      <c r="AI26" s="1344"/>
      <c r="AJ26" s="1327"/>
      <c r="AK26" s="1327"/>
      <c r="AL26" s="1327"/>
      <c r="AM26" s="1327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</row>
    <row r="27" spans="2:137" s="2" customFormat="1" ht="18.75" customHeight="1">
      <c r="B27" s="1274"/>
      <c r="C27" s="16"/>
      <c r="D27" s="62" t="s">
        <v>48</v>
      </c>
      <c r="E27" s="1281">
        <v>0.29918630000000002</v>
      </c>
      <c r="F27" s="1281">
        <v>0.27861960000000002</v>
      </c>
      <c r="G27" s="1281">
        <v>0.25972600000000001</v>
      </c>
      <c r="H27" s="1281">
        <v>0.19147239999999999</v>
      </c>
      <c r="I27" s="1281">
        <v>0.19655700000000001</v>
      </c>
      <c r="J27" s="1281">
        <v>0.20957599999999998</v>
      </c>
      <c r="K27" s="1281">
        <v>0.2167925</v>
      </c>
      <c r="L27" s="1281">
        <v>0.23991170000000003</v>
      </c>
      <c r="M27" s="1281">
        <v>0.23560520000000004</v>
      </c>
      <c r="N27" s="1281">
        <v>0.25148979999999999</v>
      </c>
      <c r="O27" s="1281">
        <v>0.2625188</v>
      </c>
      <c r="P27" s="1281">
        <v>0.26817239999999998</v>
      </c>
      <c r="Q27" s="96">
        <f>SUM(E27:P27)</f>
        <v>2.9096277000000002</v>
      </c>
      <c r="R27" s="1541"/>
      <c r="S27" s="1514"/>
      <c r="T27" s="1406"/>
      <c r="U27" s="2034"/>
      <c r="V27" s="1406"/>
      <c r="W27" s="1406"/>
      <c r="X27" s="1406"/>
      <c r="Y27" s="1406"/>
      <c r="Z27" s="1406"/>
      <c r="AA27" s="1406"/>
      <c r="AB27" s="1406"/>
      <c r="AC27" s="1406"/>
      <c r="AD27" s="1406"/>
      <c r="AE27" s="1406"/>
      <c r="AF27" s="1406"/>
      <c r="AG27" s="1406"/>
      <c r="AH27" s="1406"/>
      <c r="AI27" s="1344"/>
      <c r="AJ27" s="1327"/>
      <c r="AK27" s="1327"/>
      <c r="AL27" s="1327"/>
      <c r="AM27" s="1327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</row>
    <row r="28" spans="2:137" s="2" customFormat="1" ht="18.75" customHeight="1">
      <c r="B28" s="1275"/>
      <c r="C28" s="1278"/>
      <c r="D28" s="66" t="s">
        <v>49</v>
      </c>
      <c r="E28" s="151">
        <v>0.29918630000000002</v>
      </c>
      <c r="F28" s="151">
        <v>0.27861960000000002</v>
      </c>
      <c r="G28" s="151">
        <v>0.25972600000000001</v>
      </c>
      <c r="H28" s="151">
        <v>0.19147239999999999</v>
      </c>
      <c r="I28" s="151">
        <v>0.19655700000000001</v>
      </c>
      <c r="J28" s="151">
        <v>0.20957599999999998</v>
      </c>
      <c r="K28" s="151">
        <v>0.2167925</v>
      </c>
      <c r="L28" s="151">
        <v>0.23991170000000003</v>
      </c>
      <c r="M28" s="151">
        <v>0.23560520000000004</v>
      </c>
      <c r="N28" s="151">
        <v>0.25148979999999999</v>
      </c>
      <c r="O28" s="151">
        <v>0.2625188</v>
      </c>
      <c r="P28" s="152">
        <v>0.28529740000000003</v>
      </c>
      <c r="Q28" s="415">
        <f>+SUM(Q24:Q27)</f>
        <v>2.9267527000000002</v>
      </c>
      <c r="R28" s="1541"/>
      <c r="S28" s="1514"/>
      <c r="T28" s="1406"/>
      <c r="U28" s="2034"/>
      <c r="V28" s="1406"/>
      <c r="W28" s="1406"/>
      <c r="X28" s="1406"/>
      <c r="Y28" s="1406"/>
      <c r="Z28" s="1406"/>
      <c r="AA28" s="1406"/>
      <c r="AB28" s="1406"/>
      <c r="AC28" s="1406"/>
      <c r="AD28" s="1406"/>
      <c r="AE28" s="1406"/>
      <c r="AF28" s="1406"/>
      <c r="AG28" s="1406"/>
      <c r="AH28" s="1406"/>
      <c r="AI28" s="1344"/>
      <c r="AJ28" s="1327"/>
      <c r="AK28" s="1327"/>
      <c r="AL28" s="1327"/>
      <c r="AM28" s="1327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</row>
    <row r="29" spans="2:137" s="2" customFormat="1" ht="18.75" customHeight="1">
      <c r="B29" s="1280">
        <v>6</v>
      </c>
      <c r="C29" s="16" t="s">
        <v>8</v>
      </c>
      <c r="D29" s="61" t="s">
        <v>45</v>
      </c>
      <c r="E29" s="1281"/>
      <c r="F29" s="1281"/>
      <c r="G29" s="1281"/>
      <c r="H29" s="1281"/>
      <c r="I29" s="1281"/>
      <c r="J29" s="1281"/>
      <c r="K29" s="1281"/>
      <c r="L29" s="1281"/>
      <c r="M29" s="1281"/>
      <c r="N29" s="1281"/>
      <c r="O29" s="1281"/>
      <c r="P29" s="1282"/>
      <c r="Q29" s="414">
        <f>SUM(E29:P29)</f>
        <v>0</v>
      </c>
      <c r="R29" s="1541"/>
      <c r="S29" s="1514"/>
      <c r="T29" s="1406"/>
      <c r="U29" s="2034"/>
      <c r="V29" s="1406"/>
      <c r="W29" s="1406"/>
      <c r="X29" s="1406"/>
      <c r="Y29" s="1406"/>
      <c r="Z29" s="1406"/>
      <c r="AA29" s="1406"/>
      <c r="AB29" s="1406"/>
      <c r="AC29" s="1406"/>
      <c r="AD29" s="1406"/>
      <c r="AE29" s="1406"/>
      <c r="AF29" s="1406"/>
      <c r="AG29" s="1406"/>
      <c r="AH29" s="1406"/>
      <c r="AI29" s="1344"/>
      <c r="AJ29" s="1327"/>
      <c r="AK29" s="1327"/>
      <c r="AL29" s="1327"/>
      <c r="AM29" s="1327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</row>
    <row r="30" spans="2:137" s="2" customFormat="1" ht="18.75" customHeight="1">
      <c r="B30" s="1274"/>
      <c r="C30" s="16"/>
      <c r="D30" s="62" t="s">
        <v>46</v>
      </c>
      <c r="E30" s="1281"/>
      <c r="F30" s="1281"/>
      <c r="G30" s="1281"/>
      <c r="H30" s="1281"/>
      <c r="I30" s="1281"/>
      <c r="J30" s="1281"/>
      <c r="K30" s="1281"/>
      <c r="L30" s="1281"/>
      <c r="M30" s="1281"/>
      <c r="N30" s="1281"/>
      <c r="O30" s="1281"/>
      <c r="P30" s="1282"/>
      <c r="Q30" s="408">
        <f>SUM(E30:P30)</f>
        <v>0</v>
      </c>
      <c r="R30" s="1541"/>
      <c r="S30" s="1514"/>
      <c r="T30" s="1406"/>
      <c r="U30" s="2034"/>
      <c r="V30" s="1406"/>
      <c r="W30" s="1406"/>
      <c r="X30" s="1406"/>
      <c r="Y30" s="1406"/>
      <c r="Z30" s="1406"/>
      <c r="AA30" s="1406"/>
      <c r="AB30" s="1406"/>
      <c r="AC30" s="1406"/>
      <c r="AD30" s="1406"/>
      <c r="AE30" s="1406"/>
      <c r="AF30" s="1406"/>
      <c r="AG30" s="1406"/>
      <c r="AH30" s="1406"/>
      <c r="AI30" s="1344"/>
      <c r="AJ30" s="1327"/>
      <c r="AK30" s="1327"/>
      <c r="AL30" s="1327"/>
      <c r="AM30" s="1327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</row>
    <row r="31" spans="2:137" s="2" customFormat="1" ht="18.75" customHeight="1">
      <c r="B31" s="1274"/>
      <c r="C31" s="16"/>
      <c r="D31" s="62" t="s">
        <v>47</v>
      </c>
      <c r="E31" s="1281">
        <v>7.717300100000001</v>
      </c>
      <c r="F31" s="1281">
        <v>7.9169771000000093</v>
      </c>
      <c r="G31" s="1281">
        <v>6.5225421000000008</v>
      </c>
      <c r="H31" s="1281">
        <v>5.6671518999999959</v>
      </c>
      <c r="I31" s="1281">
        <v>5.2081643000000044</v>
      </c>
      <c r="J31" s="1281">
        <v>5.8423806999999988</v>
      </c>
      <c r="K31" s="1281">
        <v>5.9471930000000013</v>
      </c>
      <c r="L31" s="1281">
        <v>6.3050151000000039</v>
      </c>
      <c r="M31" s="1281">
        <v>5.9502730000000001</v>
      </c>
      <c r="N31" s="1281">
        <v>7.1383471999999983</v>
      </c>
      <c r="O31" s="1281">
        <v>7.1627737000000051</v>
      </c>
      <c r="P31" s="1281">
        <v>8.0547409000000059</v>
      </c>
      <c r="Q31" s="96">
        <f>SUM(E31:P31)</f>
        <v>79.43285910000003</v>
      </c>
      <c r="R31" s="1541"/>
      <c r="S31" s="1514"/>
      <c r="T31" s="1406"/>
      <c r="U31" s="2034"/>
      <c r="V31" s="1406"/>
      <c r="W31" s="1406"/>
      <c r="X31" s="1406"/>
      <c r="Y31" s="1406"/>
      <c r="Z31" s="1406"/>
      <c r="AA31" s="1406"/>
      <c r="AB31" s="1406"/>
      <c r="AC31" s="1406"/>
      <c r="AD31" s="1406"/>
      <c r="AE31" s="1406"/>
      <c r="AF31" s="1406"/>
      <c r="AG31" s="1406"/>
      <c r="AH31" s="1406"/>
      <c r="AI31" s="1344"/>
      <c r="AJ31" s="1327"/>
      <c r="AK31" s="1327"/>
      <c r="AL31" s="1327"/>
      <c r="AM31" s="1327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</row>
    <row r="32" spans="2:137" s="2" customFormat="1" ht="18.75" customHeight="1">
      <c r="B32" s="1274"/>
      <c r="C32" s="16"/>
      <c r="D32" s="62" t="s">
        <v>48</v>
      </c>
      <c r="E32" s="1281">
        <v>19.674097700000008</v>
      </c>
      <c r="F32" s="1281">
        <v>19.033308210000026</v>
      </c>
      <c r="G32" s="1281">
        <v>18.959260409999946</v>
      </c>
      <c r="H32" s="1281">
        <v>17.903297700000014</v>
      </c>
      <c r="I32" s="1281">
        <v>14.709291399999966</v>
      </c>
      <c r="J32" s="1281">
        <v>16.113540790000005</v>
      </c>
      <c r="K32" s="1281">
        <v>17.039007400000024</v>
      </c>
      <c r="L32" s="1281">
        <v>25.086696100000044</v>
      </c>
      <c r="M32" s="1281">
        <v>20.039425690000012</v>
      </c>
      <c r="N32" s="1281">
        <v>19.980254689999949</v>
      </c>
      <c r="O32" s="1281">
        <v>20.437755409999948</v>
      </c>
      <c r="P32" s="1281">
        <v>19.693669390000007</v>
      </c>
      <c r="Q32" s="96">
        <f>SUM(E32:P32)</f>
        <v>228.6696048899999</v>
      </c>
      <c r="R32" s="1541"/>
      <c r="S32" s="1514"/>
      <c r="T32" s="1406"/>
      <c r="U32" s="2034"/>
      <c r="V32" s="1406"/>
      <c r="W32" s="1406"/>
      <c r="X32" s="1406"/>
      <c r="Y32" s="1406"/>
      <c r="Z32" s="1406"/>
      <c r="AA32" s="1406"/>
      <c r="AB32" s="1406"/>
      <c r="AC32" s="1406"/>
      <c r="AD32" s="1406"/>
      <c r="AE32" s="1406"/>
      <c r="AF32" s="1406"/>
      <c r="AG32" s="1406"/>
      <c r="AH32" s="1406"/>
      <c r="AI32" s="1344"/>
      <c r="AJ32" s="1327"/>
      <c r="AK32" s="1327"/>
      <c r="AL32" s="1327"/>
      <c r="AM32" s="1327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</row>
    <row r="33" spans="2:137" s="2" customFormat="1" ht="18.75" customHeight="1">
      <c r="B33" s="1275"/>
      <c r="C33" s="1278"/>
      <c r="D33" s="66" t="s">
        <v>49</v>
      </c>
      <c r="E33" s="151">
        <v>27.391397800000075</v>
      </c>
      <c r="F33" s="151">
        <v>26.950285310000048</v>
      </c>
      <c r="G33" s="151">
        <v>25.481802510000009</v>
      </c>
      <c r="H33" s="151">
        <v>23.570449599999947</v>
      </c>
      <c r="I33" s="151">
        <v>19.917455699999937</v>
      </c>
      <c r="J33" s="151">
        <v>21.955921489999987</v>
      </c>
      <c r="K33" s="151">
        <v>22.986200399999976</v>
      </c>
      <c r="L33" s="151">
        <v>31.39171120000006</v>
      </c>
      <c r="M33" s="151">
        <v>25.989698690000058</v>
      </c>
      <c r="N33" s="151">
        <v>27.118601890000061</v>
      </c>
      <c r="O33" s="151">
        <v>27.600529110000078</v>
      </c>
      <c r="P33" s="152">
        <v>27.748410289999999</v>
      </c>
      <c r="Q33" s="415">
        <f>+SUM(Q29:Q32)</f>
        <v>308.10246398999993</v>
      </c>
      <c r="R33" s="1541"/>
      <c r="S33" s="1514"/>
      <c r="T33" s="1406"/>
      <c r="U33" s="2034"/>
      <c r="V33" s="1406"/>
      <c r="W33" s="1406"/>
      <c r="X33" s="1406"/>
      <c r="Y33" s="1406"/>
      <c r="Z33" s="1406"/>
      <c r="AA33" s="1406"/>
      <c r="AB33" s="1406"/>
      <c r="AC33" s="1406"/>
      <c r="AD33" s="1406"/>
      <c r="AE33" s="1406"/>
      <c r="AF33" s="1406"/>
      <c r="AG33" s="1406"/>
      <c r="AH33" s="1406"/>
      <c r="AI33" s="1344"/>
      <c r="AJ33" s="1327"/>
      <c r="AK33" s="1327"/>
      <c r="AL33" s="1327"/>
      <c r="AM33" s="1327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</row>
    <row r="34" spans="2:137" s="2" customFormat="1" ht="18.75" customHeight="1">
      <c r="B34" s="1280">
        <v>7</v>
      </c>
      <c r="C34" s="16" t="s">
        <v>10</v>
      </c>
      <c r="D34" s="61" t="s">
        <v>45</v>
      </c>
      <c r="E34" s="143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50"/>
      <c r="Q34" s="414">
        <f>SUM(E34:P34)</f>
        <v>0</v>
      </c>
      <c r="R34" s="1541"/>
      <c r="S34" s="1514"/>
      <c r="T34" s="1406"/>
      <c r="U34" s="2034"/>
      <c r="V34" s="1406"/>
      <c r="W34" s="1406"/>
      <c r="X34" s="1406"/>
      <c r="Y34" s="1406"/>
      <c r="Z34" s="1406"/>
      <c r="AA34" s="1406"/>
      <c r="AB34" s="1406"/>
      <c r="AC34" s="1406"/>
      <c r="AD34" s="1406"/>
      <c r="AE34" s="1406"/>
      <c r="AF34" s="1406"/>
      <c r="AG34" s="1406"/>
      <c r="AH34" s="1406"/>
      <c r="AI34" s="1344"/>
      <c r="AJ34" s="1327"/>
      <c r="AK34" s="1327"/>
      <c r="AL34" s="1327"/>
      <c r="AM34" s="1327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</row>
    <row r="35" spans="2:137" s="2" customFormat="1" ht="18.75" customHeight="1">
      <c r="B35" s="1274"/>
      <c r="C35" s="16"/>
      <c r="D35" s="62" t="s">
        <v>46</v>
      </c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6"/>
      <c r="Q35" s="408">
        <f>SUM(E35:P35)</f>
        <v>0</v>
      </c>
      <c r="R35" s="1541"/>
      <c r="S35" s="1514"/>
      <c r="T35" s="1406"/>
      <c r="U35" s="2034"/>
      <c r="V35" s="1406"/>
      <c r="W35" s="1406"/>
      <c r="X35" s="1406"/>
      <c r="Y35" s="1406"/>
      <c r="Z35" s="1406"/>
      <c r="AA35" s="1406"/>
      <c r="AB35" s="1406"/>
      <c r="AC35" s="1406"/>
      <c r="AD35" s="1406"/>
      <c r="AE35" s="1406"/>
      <c r="AF35" s="1406"/>
      <c r="AG35" s="1406"/>
      <c r="AH35" s="1406"/>
      <c r="AI35" s="1344"/>
      <c r="AJ35" s="1327"/>
      <c r="AK35" s="1327"/>
      <c r="AL35" s="1327"/>
      <c r="AM35" s="1327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</row>
    <row r="36" spans="2:137" s="2" customFormat="1" ht="18.75" customHeight="1">
      <c r="B36" s="1274"/>
      <c r="C36" s="16"/>
      <c r="D36" s="62" t="s">
        <v>47</v>
      </c>
      <c r="E36" s="1281">
        <v>9.4014657999999915</v>
      </c>
      <c r="F36" s="1281">
        <v>9.4244387000000032</v>
      </c>
      <c r="G36" s="1281">
        <v>8.6092004999999947</v>
      </c>
      <c r="H36" s="1281">
        <v>6.3815553999999981</v>
      </c>
      <c r="I36" s="1281">
        <v>5.9479735000000096</v>
      </c>
      <c r="J36" s="1281">
        <v>6.6744010999999999</v>
      </c>
      <c r="K36" s="1281">
        <v>6.8805779999999999</v>
      </c>
      <c r="L36" s="1281">
        <v>7.4170422999999905</v>
      </c>
      <c r="M36" s="1281">
        <v>7.671825599999984</v>
      </c>
      <c r="N36" s="1281">
        <v>7.7516908999999892</v>
      </c>
      <c r="O36" s="1281">
        <v>8.4797163999999849</v>
      </c>
      <c r="P36" s="1281">
        <v>8.0269286999999956</v>
      </c>
      <c r="Q36" s="96">
        <f>SUM(E36:P36)</f>
        <v>92.666816899999944</v>
      </c>
      <c r="R36" s="1541"/>
      <c r="S36" s="1514"/>
      <c r="T36" s="1406"/>
      <c r="U36" s="2034"/>
      <c r="V36" s="1406"/>
      <c r="W36" s="1406"/>
      <c r="X36" s="1406"/>
      <c r="Y36" s="1406"/>
      <c r="Z36" s="1406"/>
      <c r="AA36" s="1406"/>
      <c r="AB36" s="1406"/>
      <c r="AC36" s="1406"/>
      <c r="AD36" s="1406"/>
      <c r="AE36" s="1406"/>
      <c r="AF36" s="1406"/>
      <c r="AG36" s="1406"/>
      <c r="AH36" s="1406"/>
      <c r="AI36" s="1344"/>
      <c r="AJ36" s="1327"/>
      <c r="AK36" s="1327"/>
      <c r="AL36" s="1327"/>
      <c r="AM36" s="1327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</row>
    <row r="37" spans="2:137" s="2" customFormat="1" ht="18.75" customHeight="1">
      <c r="B37" s="1274"/>
      <c r="C37" s="16"/>
      <c r="D37" s="62" t="s">
        <v>48</v>
      </c>
      <c r="E37" s="1281">
        <v>42.723505099999912</v>
      </c>
      <c r="F37" s="1281">
        <v>41.93305309999954</v>
      </c>
      <c r="G37" s="1281">
        <v>41.68420730000026</v>
      </c>
      <c r="H37" s="1281">
        <v>39.103369800000024</v>
      </c>
      <c r="I37" s="1281">
        <v>36.567920499999971</v>
      </c>
      <c r="J37" s="1281">
        <v>36.677806600000061</v>
      </c>
      <c r="K37" s="1281">
        <v>41.953179399999939</v>
      </c>
      <c r="L37" s="1281">
        <v>44.536451399999976</v>
      </c>
      <c r="M37" s="1281">
        <v>42.188613999999831</v>
      </c>
      <c r="N37" s="1281">
        <v>42.022297099999847</v>
      </c>
      <c r="O37" s="1281">
        <v>44.21205640000008</v>
      </c>
      <c r="P37" s="1281">
        <v>42.979667299999932</v>
      </c>
      <c r="Q37" s="96">
        <f>SUM(E37:P37)</f>
        <v>496.58212799999933</v>
      </c>
      <c r="R37" s="1541"/>
      <c r="S37" s="1514"/>
      <c r="T37" s="1406"/>
      <c r="U37" s="2034"/>
      <c r="V37" s="1406"/>
      <c r="W37" s="1406"/>
      <c r="X37" s="1406"/>
      <c r="Y37" s="1406"/>
      <c r="Z37" s="1406"/>
      <c r="AA37" s="1406"/>
      <c r="AB37" s="1406"/>
      <c r="AC37" s="1406"/>
      <c r="AD37" s="1406"/>
      <c r="AE37" s="1406"/>
      <c r="AF37" s="1406"/>
      <c r="AG37" s="1406"/>
      <c r="AH37" s="1406"/>
      <c r="AI37" s="1344"/>
      <c r="AJ37" s="1327"/>
      <c r="AK37" s="1327"/>
      <c r="AL37" s="1327"/>
      <c r="AM37" s="1327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</row>
    <row r="38" spans="2:137" s="2" customFormat="1" ht="18.75" customHeight="1">
      <c r="B38" s="1275"/>
      <c r="C38" s="1278"/>
      <c r="D38" s="66" t="s">
        <v>49</v>
      </c>
      <c r="E38" s="151">
        <v>52.124970900000008</v>
      </c>
      <c r="F38" s="151">
        <v>51.357491800000055</v>
      </c>
      <c r="G38" s="151">
        <v>50.293407799999848</v>
      </c>
      <c r="H38" s="151">
        <v>45.484925199999893</v>
      </c>
      <c r="I38" s="151">
        <v>42.51589400000006</v>
      </c>
      <c r="J38" s="151">
        <v>43.352207699999788</v>
      </c>
      <c r="K38" s="151">
        <v>48.833757400000174</v>
      </c>
      <c r="L38" s="151">
        <v>51.953493699999811</v>
      </c>
      <c r="M38" s="151">
        <v>49.860439599999857</v>
      </c>
      <c r="N38" s="151">
        <v>49.773987999999896</v>
      </c>
      <c r="O38" s="151">
        <v>52.691772800000273</v>
      </c>
      <c r="P38" s="152">
        <v>51.006595999999995</v>
      </c>
      <c r="Q38" s="415">
        <f>+SUM(Q34:Q37)</f>
        <v>589.24894489999929</v>
      </c>
      <c r="R38" s="1541"/>
      <c r="S38" s="1514"/>
      <c r="T38" s="1406"/>
      <c r="U38" s="2034"/>
      <c r="V38" s="1406"/>
      <c r="W38" s="1406"/>
      <c r="X38" s="1406"/>
      <c r="Y38" s="1406"/>
      <c r="Z38" s="1406"/>
      <c r="AA38" s="1406"/>
      <c r="AB38" s="1406"/>
      <c r="AC38" s="1406"/>
      <c r="AD38" s="1406"/>
      <c r="AE38" s="1406"/>
      <c r="AF38" s="1406"/>
      <c r="AG38" s="1406"/>
      <c r="AH38" s="1406"/>
      <c r="AI38" s="1344"/>
      <c r="AJ38" s="1327"/>
      <c r="AK38" s="1327"/>
      <c r="AL38" s="1327"/>
      <c r="AM38" s="1327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</row>
    <row r="39" spans="2:137" s="2" customFormat="1" ht="18.75" customHeight="1">
      <c r="B39" s="1280">
        <v>8</v>
      </c>
      <c r="C39" s="16" t="s">
        <v>12</v>
      </c>
      <c r="D39" s="61" t="s">
        <v>45</v>
      </c>
      <c r="E39" s="143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50"/>
      <c r="Q39" s="414">
        <f>SUM(E39:P39)</f>
        <v>0</v>
      </c>
      <c r="R39" s="1541"/>
      <c r="S39" s="1514"/>
      <c r="T39" s="1406"/>
      <c r="U39" s="2034"/>
      <c r="V39" s="1406"/>
      <c r="W39" s="1406"/>
      <c r="X39" s="1406"/>
      <c r="Y39" s="1406"/>
      <c r="Z39" s="1406"/>
      <c r="AA39" s="1406"/>
      <c r="AB39" s="1406"/>
      <c r="AC39" s="1406"/>
      <c r="AD39" s="1406"/>
      <c r="AE39" s="1406"/>
      <c r="AF39" s="1406"/>
      <c r="AG39" s="1406"/>
      <c r="AH39" s="1406"/>
      <c r="AI39" s="1344"/>
      <c r="AJ39" s="1327"/>
      <c r="AK39" s="1327"/>
      <c r="AL39" s="1327"/>
      <c r="AM39" s="1327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</row>
    <row r="40" spans="2:137" s="2" customFormat="1" ht="18.75" customHeight="1">
      <c r="B40" s="1274"/>
      <c r="C40" s="16"/>
      <c r="D40" s="62" t="s">
        <v>46</v>
      </c>
      <c r="E40" s="1281"/>
      <c r="F40" s="1281"/>
      <c r="G40" s="1281"/>
      <c r="H40" s="1281"/>
      <c r="I40" s="1281"/>
      <c r="J40" s="1281"/>
      <c r="K40" s="1281"/>
      <c r="L40" s="1281"/>
      <c r="M40" s="1281"/>
      <c r="N40" s="1281"/>
      <c r="O40" s="1281"/>
      <c r="P40" s="1282"/>
      <c r="Q40" s="408">
        <f>SUM(E40:P40)</f>
        <v>0</v>
      </c>
      <c r="R40" s="1541"/>
      <c r="S40" s="1514"/>
      <c r="T40" s="1406"/>
      <c r="U40" s="2034"/>
      <c r="V40" s="1406"/>
      <c r="W40" s="1406"/>
      <c r="X40" s="1406"/>
      <c r="Y40" s="1406"/>
      <c r="Z40" s="1406"/>
      <c r="AA40" s="1406"/>
      <c r="AB40" s="1406"/>
      <c r="AC40" s="1406"/>
      <c r="AD40" s="1406"/>
      <c r="AE40" s="1406"/>
      <c r="AF40" s="1406"/>
      <c r="AG40" s="1406"/>
      <c r="AH40" s="1406"/>
      <c r="AI40" s="1344"/>
      <c r="AJ40" s="1327"/>
      <c r="AK40" s="1327"/>
      <c r="AL40" s="1327"/>
      <c r="AM40" s="1327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</row>
    <row r="41" spans="2:137" s="2" customFormat="1" ht="18.75" customHeight="1">
      <c r="B41" s="1274"/>
      <c r="C41" s="16"/>
      <c r="D41" s="62" t="s">
        <v>47</v>
      </c>
      <c r="E41" s="1281">
        <v>7.719498800000002</v>
      </c>
      <c r="F41" s="1281">
        <v>6.9221527000000052</v>
      </c>
      <c r="G41" s="1281">
        <v>5.9522959000000011</v>
      </c>
      <c r="H41" s="1281">
        <v>4.1908704000000014</v>
      </c>
      <c r="I41" s="1281">
        <v>4.3780391000000005</v>
      </c>
      <c r="J41" s="1281">
        <v>5.3537055999999996</v>
      </c>
      <c r="K41" s="1281">
        <v>6.2448882000000001</v>
      </c>
      <c r="L41" s="1281">
        <v>6.5655156999999997</v>
      </c>
      <c r="M41" s="1281">
        <v>6.6734469999999959</v>
      </c>
      <c r="N41" s="1281">
        <v>6.8991634999999949</v>
      </c>
      <c r="O41" s="1281">
        <v>6.5107113000000014</v>
      </c>
      <c r="P41" s="1281">
        <v>6.5124599000000041</v>
      </c>
      <c r="Q41" s="96">
        <f>SUM(E41:P41)</f>
        <v>73.922748100000007</v>
      </c>
      <c r="R41" s="1541"/>
      <c r="S41" s="1514"/>
      <c r="T41" s="1406"/>
      <c r="U41" s="2034"/>
      <c r="V41" s="1406"/>
      <c r="W41" s="1406"/>
      <c r="X41" s="1406"/>
      <c r="Y41" s="1406"/>
      <c r="Z41" s="1406"/>
      <c r="AA41" s="1406"/>
      <c r="AB41" s="1406"/>
      <c r="AC41" s="1406"/>
      <c r="AD41" s="1406"/>
      <c r="AE41" s="1406"/>
      <c r="AF41" s="1406"/>
      <c r="AG41" s="1406"/>
      <c r="AH41" s="1406"/>
      <c r="AI41" s="1344"/>
      <c r="AJ41" s="1327"/>
      <c r="AK41" s="1327"/>
      <c r="AL41" s="1327"/>
      <c r="AM41" s="1327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</row>
    <row r="42" spans="2:137" s="2" customFormat="1" ht="18.75" customHeight="1">
      <c r="B42" s="1274"/>
      <c r="C42" s="16"/>
      <c r="D42" s="62" t="s">
        <v>48</v>
      </c>
      <c r="E42" s="1281">
        <v>17.49369830000002</v>
      </c>
      <c r="F42" s="1281">
        <v>16.324661200000008</v>
      </c>
      <c r="G42" s="1281">
        <v>16.511481100000012</v>
      </c>
      <c r="H42" s="1281">
        <v>16.414818499999971</v>
      </c>
      <c r="I42" s="1281">
        <v>15.118354800000018</v>
      </c>
      <c r="J42" s="1281">
        <v>12.737478500000007</v>
      </c>
      <c r="K42" s="1281">
        <v>15.654969899999992</v>
      </c>
      <c r="L42" s="1281">
        <v>16.87957610000003</v>
      </c>
      <c r="M42" s="1281">
        <v>16.947030399999989</v>
      </c>
      <c r="N42" s="1281">
        <v>18.143511600000011</v>
      </c>
      <c r="O42" s="1281">
        <v>17.787475799999992</v>
      </c>
      <c r="P42" s="1281">
        <v>17.341153900000005</v>
      </c>
      <c r="Q42" s="555">
        <f>SUM(E42:P42)</f>
        <v>197.35421010000005</v>
      </c>
      <c r="R42" s="1541"/>
      <c r="S42" s="1514"/>
      <c r="T42" s="1406"/>
      <c r="U42" s="2034"/>
      <c r="V42" s="1406"/>
      <c r="W42" s="1406"/>
      <c r="X42" s="1406"/>
      <c r="Y42" s="1406"/>
      <c r="Z42" s="1406"/>
      <c r="AA42" s="1406"/>
      <c r="AB42" s="1406"/>
      <c r="AC42" s="1406"/>
      <c r="AD42" s="1406"/>
      <c r="AE42" s="1406"/>
      <c r="AF42" s="1406"/>
      <c r="AG42" s="1406"/>
      <c r="AH42" s="1406"/>
      <c r="AI42" s="1344"/>
      <c r="AJ42" s="1327"/>
      <c r="AK42" s="1327"/>
      <c r="AL42" s="1327"/>
      <c r="AM42" s="1327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</row>
    <row r="43" spans="2:137" s="2" customFormat="1" ht="18.75" customHeight="1">
      <c r="B43" s="1275"/>
      <c r="C43" s="1278"/>
      <c r="D43" s="66" t="s">
        <v>49</v>
      </c>
      <c r="E43" s="151">
        <v>25.213197099999977</v>
      </c>
      <c r="F43" s="151">
        <v>23.246813899999999</v>
      </c>
      <c r="G43" s="151">
        <v>22.463776999999972</v>
      </c>
      <c r="H43" s="151">
        <v>20.605688900000029</v>
      </c>
      <c r="I43" s="151">
        <v>19.496393900000012</v>
      </c>
      <c r="J43" s="151">
        <v>18.091184100000003</v>
      </c>
      <c r="K43" s="151">
        <v>21.899858100000039</v>
      </c>
      <c r="L43" s="151">
        <v>23.445091799999975</v>
      </c>
      <c r="M43" s="151">
        <v>23.620477399999999</v>
      </c>
      <c r="N43" s="151">
        <v>25.042675099999986</v>
      </c>
      <c r="O43" s="151">
        <v>24.298187099999957</v>
      </c>
      <c r="P43" s="152">
        <v>23.853613800000019</v>
      </c>
      <c r="Q43" s="415">
        <f>+SUM(Q39:Q42)</f>
        <v>271.27695820000008</v>
      </c>
      <c r="R43" s="1541"/>
      <c r="S43" s="1514"/>
      <c r="T43" s="1406"/>
      <c r="U43" s="2034"/>
      <c r="V43" s="1406"/>
      <c r="W43" s="1406"/>
      <c r="X43" s="1406"/>
      <c r="Y43" s="1406"/>
      <c r="Z43" s="1406"/>
      <c r="AA43" s="1406"/>
      <c r="AB43" s="1406"/>
      <c r="AC43" s="1406"/>
      <c r="AD43" s="1406"/>
      <c r="AE43" s="1406"/>
      <c r="AF43" s="1406"/>
      <c r="AG43" s="1406"/>
      <c r="AH43" s="1406"/>
      <c r="AI43" s="1344"/>
      <c r="AJ43" s="1327"/>
      <c r="AK43" s="1327"/>
      <c r="AL43" s="1327"/>
      <c r="AM43" s="1327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</row>
    <row r="44" spans="2:137" s="2" customFormat="1" ht="18.75" customHeight="1">
      <c r="B44" s="1280">
        <v>9</v>
      </c>
      <c r="C44" s="16" t="s">
        <v>14</v>
      </c>
      <c r="D44" s="61" t="s">
        <v>45</v>
      </c>
      <c r="E44" s="143">
        <v>9.5580999999999999E-2</v>
      </c>
      <c r="F44" s="143">
        <v>0.115603</v>
      </c>
      <c r="G44" s="143">
        <v>6.973E-2</v>
      </c>
      <c r="H44" s="143">
        <v>8.1290000000000008E-3</v>
      </c>
      <c r="I44" s="143">
        <v>6.489E-3</v>
      </c>
      <c r="J44" s="143">
        <v>7.2690000000000003E-3</v>
      </c>
      <c r="K44" s="143">
        <v>4.5024000000000002E-2</v>
      </c>
      <c r="L44" s="143">
        <v>4.8507000000000002E-2</v>
      </c>
      <c r="M44" s="143">
        <v>7.1959999999999996E-2</v>
      </c>
      <c r="N44" s="143">
        <v>8.3514000000000005E-2</v>
      </c>
      <c r="O44" s="143">
        <v>8.5619000000000001E-2</v>
      </c>
      <c r="P44" s="143">
        <v>8.5619000000000001E-2</v>
      </c>
      <c r="Q44" s="90">
        <f>SUM(E44:P44)</f>
        <v>0.72304400000000002</v>
      </c>
      <c r="R44" s="1541"/>
      <c r="S44" s="1514"/>
      <c r="T44" s="1406"/>
      <c r="U44" s="2034"/>
      <c r="V44" s="1406"/>
      <c r="W44" s="1406"/>
      <c r="X44" s="1406"/>
      <c r="Y44" s="1406"/>
      <c r="Z44" s="1406"/>
      <c r="AA44" s="1406"/>
      <c r="AB44" s="1406"/>
      <c r="AC44" s="1406"/>
      <c r="AD44" s="1406"/>
      <c r="AE44" s="1406"/>
      <c r="AF44" s="1406"/>
      <c r="AG44" s="1406"/>
      <c r="AH44" s="1406"/>
      <c r="AI44" s="1344"/>
      <c r="AJ44" s="1327"/>
      <c r="AK44" s="1327"/>
      <c r="AL44" s="1327"/>
      <c r="AM44" s="1327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2:137" s="2" customFormat="1" ht="18.75" customHeight="1">
      <c r="B45" s="1274"/>
      <c r="C45" s="16"/>
      <c r="D45" s="62" t="s">
        <v>46</v>
      </c>
      <c r="E45" s="145">
        <v>4.2744000000000002E-3</v>
      </c>
      <c r="F45" s="145">
        <v>1.36779E-2</v>
      </c>
      <c r="G45" s="145">
        <v>4.2598000000000002E-3</v>
      </c>
      <c r="H45" s="145">
        <v>4.2012999999999998E-3</v>
      </c>
      <c r="I45" s="145">
        <v>4.2677000000000001E-3</v>
      </c>
      <c r="J45" s="145">
        <v>4.2110999999999997E-3</v>
      </c>
      <c r="K45" s="145">
        <v>4.3352E-3</v>
      </c>
      <c r="L45" s="145">
        <v>4.2462999999999997E-3</v>
      </c>
      <c r="M45" s="145">
        <v>8.3701999999999995E-3</v>
      </c>
      <c r="N45" s="145">
        <v>4.3715999999999998E-3</v>
      </c>
      <c r="O45" s="145">
        <v>8.3729000000000008E-3</v>
      </c>
      <c r="P45" s="145">
        <v>4.4091E-3</v>
      </c>
      <c r="Q45" s="96">
        <f>SUM(E45:P45)</f>
        <v>6.8997500000000003E-2</v>
      </c>
      <c r="R45" s="1541"/>
      <c r="S45" s="1514"/>
      <c r="T45" s="1406"/>
      <c r="U45" s="2034"/>
      <c r="V45" s="1406"/>
      <c r="W45" s="1406"/>
      <c r="X45" s="1406"/>
      <c r="Y45" s="1406"/>
      <c r="Z45" s="1406"/>
      <c r="AA45" s="1406"/>
      <c r="AB45" s="1406"/>
      <c r="AC45" s="1406"/>
      <c r="AD45" s="1406"/>
      <c r="AE45" s="1406"/>
      <c r="AF45" s="1406"/>
      <c r="AG45" s="1406"/>
      <c r="AH45" s="1406"/>
      <c r="AI45" s="1344"/>
      <c r="AJ45" s="1327"/>
      <c r="AK45" s="1327"/>
      <c r="AL45" s="1327"/>
      <c r="AM45" s="1327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</row>
    <row r="46" spans="2:137" s="2" customFormat="1" ht="18.75" customHeight="1">
      <c r="B46" s="1274"/>
      <c r="C46" s="16"/>
      <c r="D46" s="62" t="s">
        <v>47</v>
      </c>
      <c r="E46" s="1281">
        <v>10.020978999999986</v>
      </c>
      <c r="F46" s="1281">
        <v>9.5508010999999851</v>
      </c>
      <c r="G46" s="1281">
        <v>9.012462499999998</v>
      </c>
      <c r="H46" s="1281">
        <v>7.7206141000000068</v>
      </c>
      <c r="I46" s="1281">
        <v>8.4328926000000113</v>
      </c>
      <c r="J46" s="1281">
        <v>8.8809653000000015</v>
      </c>
      <c r="K46" s="1281">
        <v>9.2902019000000049</v>
      </c>
      <c r="L46" s="1281">
        <v>9.8992182000000017</v>
      </c>
      <c r="M46" s="1281">
        <v>9.4246476999999924</v>
      </c>
      <c r="N46" s="1281">
        <v>10.034407800000002</v>
      </c>
      <c r="O46" s="1281">
        <v>10.09281639999999</v>
      </c>
      <c r="P46" s="1281">
        <v>10.375194999999984</v>
      </c>
      <c r="Q46" s="96">
        <f>SUM(E46:P46)</f>
        <v>112.73520159999995</v>
      </c>
      <c r="R46" s="1541"/>
      <c r="S46" s="1514"/>
      <c r="T46" s="1406"/>
      <c r="U46" s="2034"/>
      <c r="V46" s="1406"/>
      <c r="W46" s="1406"/>
      <c r="X46" s="1406"/>
      <c r="Y46" s="1406"/>
      <c r="Z46" s="1406"/>
      <c r="AA46" s="1406"/>
      <c r="AB46" s="1406"/>
      <c r="AC46" s="1406"/>
      <c r="AD46" s="1406"/>
      <c r="AE46" s="1406"/>
      <c r="AF46" s="1406"/>
      <c r="AG46" s="1406"/>
      <c r="AH46" s="1406"/>
      <c r="AI46" s="1344"/>
      <c r="AJ46" s="1327"/>
      <c r="AK46" s="1327"/>
      <c r="AL46" s="1327"/>
      <c r="AM46" s="1327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</row>
    <row r="47" spans="2:137" s="2" customFormat="1" ht="18.75" customHeight="1">
      <c r="B47" s="1274"/>
      <c r="C47" s="16"/>
      <c r="D47" s="62" t="s">
        <v>48</v>
      </c>
      <c r="E47" s="1281">
        <v>60.375415199999736</v>
      </c>
      <c r="F47" s="1281">
        <v>56.88263699999991</v>
      </c>
      <c r="G47" s="1281">
        <v>58.686312700000393</v>
      </c>
      <c r="H47" s="1281">
        <v>55.645349300000305</v>
      </c>
      <c r="I47" s="1281">
        <v>54.960697100000139</v>
      </c>
      <c r="J47" s="1281">
        <v>56.432039200000347</v>
      </c>
      <c r="K47" s="1281">
        <v>58.590998100000029</v>
      </c>
      <c r="L47" s="1281">
        <v>58.731611600000178</v>
      </c>
      <c r="M47" s="1281">
        <v>61.719013500000173</v>
      </c>
      <c r="N47" s="1281">
        <v>63.339483800000529</v>
      </c>
      <c r="O47" s="1281">
        <v>63.049297700000032</v>
      </c>
      <c r="P47" s="1281">
        <v>64.070605999999586</v>
      </c>
      <c r="Q47" s="555">
        <f>SUM(E47:P47)</f>
        <v>712.48346120000122</v>
      </c>
      <c r="R47" s="1541"/>
      <c r="S47" s="1514"/>
      <c r="T47" s="1406"/>
      <c r="U47" s="2034"/>
      <c r="V47" s="1406"/>
      <c r="W47" s="1406"/>
      <c r="X47" s="1406"/>
      <c r="Y47" s="1406"/>
      <c r="Z47" s="1406"/>
      <c r="AA47" s="1406"/>
      <c r="AB47" s="1406"/>
      <c r="AC47" s="1406"/>
      <c r="AD47" s="1406"/>
      <c r="AE47" s="1406"/>
      <c r="AF47" s="1406"/>
      <c r="AG47" s="1406"/>
      <c r="AH47" s="1406"/>
      <c r="AI47" s="1344"/>
      <c r="AJ47" s="1327"/>
      <c r="AK47" s="1327"/>
      <c r="AL47" s="1327"/>
      <c r="AM47" s="1327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</row>
    <row r="48" spans="2:137" s="2" customFormat="1" ht="18.75" customHeight="1">
      <c r="B48" s="1275"/>
      <c r="C48" s="1278"/>
      <c r="D48" s="66" t="s">
        <v>49</v>
      </c>
      <c r="E48" s="151">
        <v>70.496249599999814</v>
      </c>
      <c r="F48" s="151">
        <v>66.562718999999902</v>
      </c>
      <c r="G48" s="151">
        <v>67.772764999999623</v>
      </c>
      <c r="H48" s="151">
        <v>63.378293699999958</v>
      </c>
      <c r="I48" s="151">
        <v>63.404346400000321</v>
      </c>
      <c r="J48" s="151">
        <v>65.324484600000446</v>
      </c>
      <c r="K48" s="151">
        <v>67.930559199999763</v>
      </c>
      <c r="L48" s="151">
        <v>68.683583099999623</v>
      </c>
      <c r="M48" s="151">
        <v>71.223991399999505</v>
      </c>
      <c r="N48" s="151">
        <v>73.461777200000014</v>
      </c>
      <c r="O48" s="151">
        <v>73.236105999999907</v>
      </c>
      <c r="P48" s="152">
        <v>74.535829099999944</v>
      </c>
      <c r="Q48" s="415">
        <f>+SUM(Q44:Q47)</f>
        <v>826.01070430000118</v>
      </c>
      <c r="R48" s="1541"/>
      <c r="S48" s="1514"/>
      <c r="T48" s="1406"/>
      <c r="U48" s="2034"/>
      <c r="V48" s="1406"/>
      <c r="W48" s="1406"/>
      <c r="X48" s="1406"/>
      <c r="Y48" s="1406"/>
      <c r="Z48" s="1406"/>
      <c r="AA48" s="1406"/>
      <c r="AB48" s="1406"/>
      <c r="AC48" s="1406"/>
      <c r="AD48" s="1406"/>
      <c r="AE48" s="1406"/>
      <c r="AF48" s="1406"/>
      <c r="AG48" s="1406"/>
      <c r="AH48" s="1406"/>
      <c r="AI48" s="1344"/>
      <c r="AJ48" s="1327"/>
      <c r="AK48" s="1327"/>
      <c r="AL48" s="1327"/>
      <c r="AM48" s="1327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</row>
    <row r="49" spans="2:137" s="2" customFormat="1" ht="18.75" customHeight="1">
      <c r="B49" s="1280">
        <v>10</v>
      </c>
      <c r="C49" s="16" t="s">
        <v>16</v>
      </c>
      <c r="D49" s="61" t="s">
        <v>45</v>
      </c>
      <c r="E49" s="143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50"/>
      <c r="Q49" s="414">
        <f>SUM(E49:P49)</f>
        <v>0</v>
      </c>
      <c r="R49" s="1541"/>
      <c r="S49" s="1514"/>
      <c r="T49" s="1406"/>
      <c r="U49" s="2034"/>
      <c r="V49" s="1406"/>
      <c r="W49" s="1406"/>
      <c r="X49" s="1406"/>
      <c r="Y49" s="1406"/>
      <c r="Z49" s="1406"/>
      <c r="AA49" s="1406"/>
      <c r="AB49" s="1406"/>
      <c r="AC49" s="1406"/>
      <c r="AD49" s="1406"/>
      <c r="AE49" s="1406"/>
      <c r="AF49" s="1406"/>
      <c r="AG49" s="1406"/>
      <c r="AH49" s="1406"/>
      <c r="AI49" s="1344"/>
      <c r="AJ49" s="1327"/>
      <c r="AK49" s="1327"/>
      <c r="AL49" s="1327"/>
      <c r="AM49" s="1327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</row>
    <row r="50" spans="2:137" s="2" customFormat="1" ht="18.75" customHeight="1">
      <c r="B50" s="1274"/>
      <c r="C50" s="16"/>
      <c r="D50" s="62" t="s">
        <v>46</v>
      </c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408">
        <f>SUM(E50:P50)</f>
        <v>0</v>
      </c>
      <c r="R50" s="1541"/>
      <c r="S50" s="1514"/>
      <c r="T50" s="1406"/>
      <c r="U50" s="2034"/>
      <c r="V50" s="1406"/>
      <c r="W50" s="1406"/>
      <c r="X50" s="1406"/>
      <c r="Y50" s="1406"/>
      <c r="Z50" s="1406"/>
      <c r="AA50" s="1406"/>
      <c r="AB50" s="1406"/>
      <c r="AC50" s="1406"/>
      <c r="AD50" s="1406"/>
      <c r="AE50" s="1406"/>
      <c r="AF50" s="1406"/>
      <c r="AG50" s="1406"/>
      <c r="AH50" s="1406"/>
      <c r="AI50" s="1344"/>
      <c r="AJ50" s="1327"/>
      <c r="AK50" s="1327"/>
      <c r="AL50" s="1327"/>
      <c r="AM50" s="1327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</row>
    <row r="51" spans="2:137" s="2" customFormat="1" ht="18.75" customHeight="1">
      <c r="B51" s="1274"/>
      <c r="C51" s="16"/>
      <c r="D51" s="62" t="s">
        <v>47</v>
      </c>
      <c r="E51" s="1281">
        <v>28.224675300000005</v>
      </c>
      <c r="F51" s="1281">
        <v>27.430298499999996</v>
      </c>
      <c r="G51" s="1281">
        <v>24.880809800000009</v>
      </c>
      <c r="H51" s="1281">
        <v>20.483589300000009</v>
      </c>
      <c r="I51" s="1281">
        <v>20.174883900000022</v>
      </c>
      <c r="J51" s="1281">
        <v>19.860164400000009</v>
      </c>
      <c r="K51" s="1281">
        <v>22.275567999999996</v>
      </c>
      <c r="L51" s="1281">
        <v>22.488937299999971</v>
      </c>
      <c r="M51" s="1281">
        <v>23.062818800000038</v>
      </c>
      <c r="N51" s="1281">
        <v>24.30415440000003</v>
      </c>
      <c r="O51" s="1281">
        <v>22.302908600000009</v>
      </c>
      <c r="P51" s="1281">
        <v>24.779878000000025</v>
      </c>
      <c r="Q51" s="96">
        <f>SUM(E51:P51)</f>
        <v>280.26868630000013</v>
      </c>
      <c r="R51" s="1541"/>
      <c r="S51" s="1514"/>
      <c r="T51" s="1406"/>
      <c r="U51" s="2034"/>
      <c r="V51" s="1406"/>
      <c r="W51" s="1406"/>
      <c r="X51" s="1406"/>
      <c r="Y51" s="1406"/>
      <c r="Z51" s="1406"/>
      <c r="AA51" s="1406"/>
      <c r="AB51" s="1406"/>
      <c r="AC51" s="1406"/>
      <c r="AD51" s="1406"/>
      <c r="AE51" s="1406"/>
      <c r="AF51" s="1406"/>
      <c r="AG51" s="1406"/>
      <c r="AH51" s="1406"/>
      <c r="AI51" s="1344"/>
      <c r="AJ51" s="1327"/>
      <c r="AK51" s="1327"/>
      <c r="AL51" s="1327"/>
      <c r="AM51" s="1327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</row>
    <row r="52" spans="2:137" s="2" customFormat="1" ht="18.75" customHeight="1">
      <c r="B52" s="1274"/>
      <c r="C52" s="16"/>
      <c r="D52" s="62" t="s">
        <v>48</v>
      </c>
      <c r="E52" s="1281">
        <v>57.131543589999971</v>
      </c>
      <c r="F52" s="1281">
        <v>56.649120220000057</v>
      </c>
      <c r="G52" s="1281">
        <v>52.857702349999968</v>
      </c>
      <c r="H52" s="1281">
        <v>54.182150900000053</v>
      </c>
      <c r="I52" s="1281">
        <v>51.955094040000041</v>
      </c>
      <c r="J52" s="1281">
        <v>49.786269109999992</v>
      </c>
      <c r="K52" s="1281">
        <v>48.86614027000001</v>
      </c>
      <c r="L52" s="1281">
        <v>48.871200720000083</v>
      </c>
      <c r="M52" s="1281">
        <v>49.698449560000164</v>
      </c>
      <c r="N52" s="1281">
        <v>52.672650410000074</v>
      </c>
      <c r="O52" s="1281">
        <v>57.204994360000072</v>
      </c>
      <c r="P52" s="1281">
        <v>54.962689249999904</v>
      </c>
      <c r="Q52" s="555">
        <f>SUM(E52:P52)</f>
        <v>634.83800478000046</v>
      </c>
      <c r="R52" s="1541"/>
      <c r="S52" s="1514"/>
      <c r="T52" s="1406"/>
      <c r="U52" s="2034"/>
      <c r="V52" s="1406"/>
      <c r="W52" s="1406"/>
      <c r="X52" s="1406"/>
      <c r="Y52" s="1406"/>
      <c r="Z52" s="1406"/>
      <c r="AA52" s="1406"/>
      <c r="AB52" s="1406"/>
      <c r="AC52" s="1406"/>
      <c r="AD52" s="1406"/>
      <c r="AE52" s="1406"/>
      <c r="AF52" s="1406"/>
      <c r="AG52" s="1406"/>
      <c r="AH52" s="1406"/>
      <c r="AI52" s="1344"/>
      <c r="AJ52" s="1327"/>
      <c r="AK52" s="1327"/>
      <c r="AL52" s="1327"/>
      <c r="AM52" s="1327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</row>
    <row r="53" spans="2:137" s="2" customFormat="1" ht="18.75" customHeight="1">
      <c r="B53" s="1275"/>
      <c r="C53" s="1278"/>
      <c r="D53" s="66" t="s">
        <v>49</v>
      </c>
      <c r="E53" s="151">
        <v>85.356218889999866</v>
      </c>
      <c r="F53" s="151">
        <v>84.07941871999985</v>
      </c>
      <c r="G53" s="151">
        <v>77.738512150000034</v>
      </c>
      <c r="H53" s="151">
        <v>74.665740199999803</v>
      </c>
      <c r="I53" s="151">
        <v>72.12997794000016</v>
      </c>
      <c r="J53" s="151">
        <v>69.646433509999895</v>
      </c>
      <c r="K53" s="151">
        <v>71.141708269999839</v>
      </c>
      <c r="L53" s="151">
        <v>71.360138020000036</v>
      </c>
      <c r="M53" s="151">
        <v>72.761268360000145</v>
      </c>
      <c r="N53" s="151">
        <v>76.976804810000061</v>
      </c>
      <c r="O53" s="151">
        <v>79.507902960000195</v>
      </c>
      <c r="P53" s="152">
        <v>79.74256724999988</v>
      </c>
      <c r="Q53" s="427">
        <f>+SUM(Q49:Q52)</f>
        <v>915.10669108000059</v>
      </c>
      <c r="R53" s="1541"/>
      <c r="S53" s="1514"/>
      <c r="T53" s="1406"/>
      <c r="U53" s="2034"/>
      <c r="V53" s="1406"/>
      <c r="W53" s="1406"/>
      <c r="X53" s="1406"/>
      <c r="Y53" s="1406"/>
      <c r="Z53" s="1406"/>
      <c r="AA53" s="1406"/>
      <c r="AB53" s="1406"/>
      <c r="AC53" s="1406"/>
      <c r="AD53" s="1406"/>
      <c r="AE53" s="1406"/>
      <c r="AF53" s="1406"/>
      <c r="AG53" s="1406"/>
      <c r="AH53" s="1406"/>
      <c r="AI53" s="1344"/>
      <c r="AJ53" s="1327"/>
      <c r="AK53" s="1327"/>
      <c r="AL53" s="1327"/>
      <c r="AM53" s="1327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</row>
    <row r="54" spans="2:137" s="2" customFormat="1" ht="18.75" customHeight="1">
      <c r="B54" s="1280">
        <v>11</v>
      </c>
      <c r="C54" s="16" t="s">
        <v>19</v>
      </c>
      <c r="D54" s="61" t="s">
        <v>45</v>
      </c>
      <c r="E54" s="143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50"/>
      <c r="Q54" s="414">
        <f>SUM(E54:P54)</f>
        <v>0</v>
      </c>
      <c r="R54" s="1541"/>
      <c r="S54" s="1514"/>
      <c r="T54" s="1406"/>
      <c r="U54" s="2034"/>
      <c r="V54" s="1406"/>
      <c r="W54" s="1406"/>
      <c r="X54" s="1406"/>
      <c r="Y54" s="1406"/>
      <c r="Z54" s="1406"/>
      <c r="AA54" s="1406"/>
      <c r="AB54" s="1406"/>
      <c r="AC54" s="1406"/>
      <c r="AD54" s="1406"/>
      <c r="AE54" s="1406"/>
      <c r="AF54" s="1406"/>
      <c r="AG54" s="1406"/>
      <c r="AH54" s="1406"/>
      <c r="AI54" s="1344"/>
      <c r="AJ54" s="1327"/>
      <c r="AK54" s="1327"/>
      <c r="AL54" s="1327"/>
      <c r="AM54" s="1327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</row>
    <row r="55" spans="2:137" s="2" customFormat="1" ht="18.75" customHeight="1">
      <c r="B55" s="1274"/>
      <c r="C55" s="16"/>
      <c r="D55" s="62" t="s">
        <v>46</v>
      </c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408">
        <f>SUM(E55:P55)</f>
        <v>0</v>
      </c>
      <c r="R55" s="1541"/>
      <c r="S55" s="1514"/>
      <c r="T55" s="1406"/>
      <c r="U55" s="2034"/>
      <c r="V55" s="1406"/>
      <c r="W55" s="1406"/>
      <c r="X55" s="1406"/>
      <c r="Y55" s="1406"/>
      <c r="Z55" s="1406"/>
      <c r="AA55" s="1406"/>
      <c r="AB55" s="1406"/>
      <c r="AC55" s="1406"/>
      <c r="AD55" s="1406"/>
      <c r="AE55" s="1406"/>
      <c r="AF55" s="1406"/>
      <c r="AG55" s="1406"/>
      <c r="AH55" s="1406"/>
      <c r="AI55" s="1344"/>
      <c r="AJ55" s="1327"/>
      <c r="AK55" s="1327"/>
      <c r="AL55" s="1327"/>
      <c r="AM55" s="1327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</row>
    <row r="56" spans="2:137" s="2" customFormat="1" ht="18.75" customHeight="1">
      <c r="B56" s="1274"/>
      <c r="C56" s="16"/>
      <c r="D56" s="62" t="s">
        <v>47</v>
      </c>
      <c r="E56" s="1281">
        <v>13.753133799999993</v>
      </c>
      <c r="F56" s="1281">
        <v>13.337048400000015</v>
      </c>
      <c r="G56" s="1281">
        <v>12.701598899999993</v>
      </c>
      <c r="H56" s="1281">
        <v>9.9487568999999976</v>
      </c>
      <c r="I56" s="1281">
        <v>10.586366999999989</v>
      </c>
      <c r="J56" s="1281">
        <v>10.920148500000003</v>
      </c>
      <c r="K56" s="1281">
        <v>12.224925600000001</v>
      </c>
      <c r="L56" s="1281">
        <v>12.254475900000013</v>
      </c>
      <c r="M56" s="1281">
        <v>12.075412900000009</v>
      </c>
      <c r="N56" s="1281">
        <v>12.734554900000024</v>
      </c>
      <c r="O56" s="1281">
        <v>12.019307800000007</v>
      </c>
      <c r="P56" s="1281">
        <v>12.106867400000001</v>
      </c>
      <c r="Q56" s="555">
        <f>SUM(E56:P56)</f>
        <v>144.66259800000006</v>
      </c>
      <c r="R56" s="1541"/>
      <c r="S56" s="1514"/>
      <c r="T56" s="1406"/>
      <c r="U56" s="2034"/>
      <c r="V56" s="1406"/>
      <c r="W56" s="1406"/>
      <c r="X56" s="1406"/>
      <c r="Y56" s="1406"/>
      <c r="Z56" s="1406"/>
      <c r="AA56" s="1406"/>
      <c r="AB56" s="1406"/>
      <c r="AC56" s="1406"/>
      <c r="AD56" s="1406"/>
      <c r="AE56" s="1406"/>
      <c r="AF56" s="1406"/>
      <c r="AG56" s="1406"/>
      <c r="AH56" s="1406"/>
      <c r="AI56" s="1344"/>
      <c r="AJ56" s="1327"/>
      <c r="AK56" s="1327"/>
      <c r="AL56" s="1327"/>
      <c r="AM56" s="1327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</row>
    <row r="57" spans="2:137" s="2" customFormat="1" ht="18.75" customHeight="1">
      <c r="B57" s="1274"/>
      <c r="C57" s="16"/>
      <c r="D57" s="62" t="s">
        <v>48</v>
      </c>
      <c r="E57" s="1281">
        <v>44.479194099999823</v>
      </c>
      <c r="F57" s="1281">
        <v>43.001183100000041</v>
      </c>
      <c r="G57" s="1281">
        <v>43.437202809999988</v>
      </c>
      <c r="H57" s="1281">
        <v>39.08633697999997</v>
      </c>
      <c r="I57" s="1281">
        <v>40.062115099999914</v>
      </c>
      <c r="J57" s="1281">
        <v>39.356085679999978</v>
      </c>
      <c r="K57" s="1281">
        <v>40.549494619999969</v>
      </c>
      <c r="L57" s="1281">
        <v>41.244746370000215</v>
      </c>
      <c r="M57" s="1281">
        <v>41.217366520000112</v>
      </c>
      <c r="N57" s="1281">
        <v>43.547220160000151</v>
      </c>
      <c r="O57" s="1281">
        <v>42.474852329999841</v>
      </c>
      <c r="P57" s="1281">
        <v>52.041860149999842</v>
      </c>
      <c r="Q57" s="96">
        <f>SUM(E57:P57)</f>
        <v>510.49765791999982</v>
      </c>
      <c r="R57" s="1541"/>
      <c r="S57" s="1514"/>
      <c r="T57" s="1406"/>
      <c r="U57" s="2034"/>
      <c r="V57" s="1406"/>
      <c r="W57" s="1406"/>
      <c r="X57" s="1406"/>
      <c r="Y57" s="1406"/>
      <c r="Z57" s="1406"/>
      <c r="AA57" s="1406"/>
      <c r="AB57" s="1406"/>
      <c r="AC57" s="1406"/>
      <c r="AD57" s="1406"/>
      <c r="AE57" s="1406"/>
      <c r="AF57" s="1406"/>
      <c r="AG57" s="1406"/>
      <c r="AH57" s="1406"/>
      <c r="AI57" s="1344"/>
      <c r="AJ57" s="1327"/>
      <c r="AK57" s="1327"/>
      <c r="AL57" s="1327"/>
      <c r="AM57" s="1327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</row>
    <row r="58" spans="2:137" s="2" customFormat="1" ht="18.75" customHeight="1">
      <c r="B58" s="1275"/>
      <c r="C58" s="1278"/>
      <c r="D58" s="66" t="s">
        <v>49</v>
      </c>
      <c r="E58" s="151">
        <v>58.232327899999916</v>
      </c>
      <c r="F58" s="151">
        <v>56.338231499999949</v>
      </c>
      <c r="G58" s="151">
        <v>56.138801710000052</v>
      </c>
      <c r="H58" s="151">
        <v>49.035093879999927</v>
      </c>
      <c r="I58" s="151">
        <v>50.648482099999875</v>
      </c>
      <c r="J58" s="151">
        <v>50.276234179999989</v>
      </c>
      <c r="K58" s="151">
        <v>52.774420219999975</v>
      </c>
      <c r="L58" s="151">
        <v>53.499222270000161</v>
      </c>
      <c r="M58" s="151">
        <v>53.292779419999924</v>
      </c>
      <c r="N58" s="151">
        <v>56.281775060000122</v>
      </c>
      <c r="O58" s="151">
        <v>54.494160129999763</v>
      </c>
      <c r="P58" s="152">
        <v>64.148727549999933</v>
      </c>
      <c r="Q58" s="427">
        <f>+SUM(Q54:Q57)</f>
        <v>655.16025591999983</v>
      </c>
      <c r="R58" s="1541"/>
      <c r="S58" s="1514"/>
      <c r="T58" s="1406"/>
      <c r="U58" s="2034"/>
      <c r="V58" s="1406"/>
      <c r="W58" s="1406"/>
      <c r="X58" s="1406"/>
      <c r="Y58" s="1406"/>
      <c r="Z58" s="1406"/>
      <c r="AA58" s="1406"/>
      <c r="AB58" s="1406"/>
      <c r="AC58" s="1406"/>
      <c r="AD58" s="1406"/>
      <c r="AE58" s="1406"/>
      <c r="AF58" s="1406"/>
      <c r="AG58" s="1406"/>
      <c r="AH58" s="1406"/>
      <c r="AI58" s="1344"/>
      <c r="AJ58" s="1327"/>
      <c r="AK58" s="1327"/>
      <c r="AL58" s="1327"/>
      <c r="AM58" s="1327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</row>
    <row r="59" spans="2:137" s="2" customFormat="1" ht="18.75" customHeight="1">
      <c r="B59" s="1280">
        <v>12</v>
      </c>
      <c r="C59" s="16" t="s">
        <v>20</v>
      </c>
      <c r="D59" s="61" t="s">
        <v>45</v>
      </c>
      <c r="E59" s="143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50"/>
      <c r="Q59" s="414">
        <f>SUM(E59:P59)</f>
        <v>0</v>
      </c>
      <c r="R59" s="1541"/>
      <c r="S59" s="1514"/>
      <c r="T59" s="1406"/>
      <c r="U59" s="2034"/>
      <c r="V59" s="1406"/>
      <c r="W59" s="1406"/>
      <c r="X59" s="1406"/>
      <c r="Y59" s="1406"/>
      <c r="Z59" s="1406"/>
      <c r="AA59" s="1406"/>
      <c r="AB59" s="1406"/>
      <c r="AC59" s="1406"/>
      <c r="AD59" s="1406"/>
      <c r="AE59" s="1406"/>
      <c r="AF59" s="1406"/>
      <c r="AG59" s="1406"/>
      <c r="AH59" s="1406"/>
      <c r="AI59" s="1344"/>
      <c r="AJ59" s="1327"/>
      <c r="AK59" s="1327"/>
      <c r="AL59" s="1327"/>
      <c r="AM59" s="1327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</row>
    <row r="60" spans="2:137" s="2" customFormat="1" ht="18.75" customHeight="1">
      <c r="B60" s="1274"/>
      <c r="C60" s="16"/>
      <c r="D60" s="62" t="s">
        <v>46</v>
      </c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6"/>
      <c r="Q60" s="408">
        <f>SUM(E60:P60)</f>
        <v>0</v>
      </c>
      <c r="R60" s="1541"/>
      <c r="S60" s="1514"/>
      <c r="T60" s="1406"/>
      <c r="U60" s="2034"/>
      <c r="V60" s="1406"/>
      <c r="W60" s="1406"/>
      <c r="X60" s="1406"/>
      <c r="Y60" s="1406"/>
      <c r="Z60" s="1406"/>
      <c r="AA60" s="1406"/>
      <c r="AB60" s="1406"/>
      <c r="AC60" s="1406"/>
      <c r="AD60" s="1406"/>
      <c r="AE60" s="1406"/>
      <c r="AF60" s="1406"/>
      <c r="AG60" s="1406"/>
      <c r="AH60" s="1406"/>
      <c r="AI60" s="1344"/>
      <c r="AJ60" s="1327"/>
      <c r="AK60" s="1327"/>
      <c r="AL60" s="1327"/>
      <c r="AM60" s="1327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</row>
    <row r="61" spans="2:137" s="2" customFormat="1" ht="18.75" customHeight="1">
      <c r="B61" s="1274"/>
      <c r="C61" s="16"/>
      <c r="D61" s="62" t="s">
        <v>47</v>
      </c>
      <c r="E61" s="1281">
        <v>9.4101787999999953</v>
      </c>
      <c r="F61" s="1281">
        <v>8.8791953999999969</v>
      </c>
      <c r="G61" s="1281">
        <v>8.316027400000003</v>
      </c>
      <c r="H61" s="1281">
        <v>6.9348851000000051</v>
      </c>
      <c r="I61" s="1281">
        <v>6.6771702999999976</v>
      </c>
      <c r="J61" s="1281">
        <v>6.4601360999999988</v>
      </c>
      <c r="K61" s="1281">
        <v>7.3030788000000033</v>
      </c>
      <c r="L61" s="1281">
        <v>7.3710413999999949</v>
      </c>
      <c r="M61" s="1281">
        <v>7.3488592999999955</v>
      </c>
      <c r="N61" s="1281">
        <v>7.8235839000000063</v>
      </c>
      <c r="O61" s="1281">
        <v>7.6183900000000051</v>
      </c>
      <c r="P61" s="1281">
        <v>8.7726628999999932</v>
      </c>
      <c r="Q61" s="96">
        <f>SUM(E61:P61)</f>
        <v>92.915209399999981</v>
      </c>
      <c r="R61" s="1541"/>
      <c r="S61" s="1514"/>
      <c r="T61" s="1406"/>
      <c r="U61" s="2034"/>
      <c r="V61" s="1406"/>
      <c r="W61" s="1406"/>
      <c r="X61" s="1406"/>
      <c r="Y61" s="1406"/>
      <c r="Z61" s="1406"/>
      <c r="AA61" s="1406"/>
      <c r="AB61" s="1406"/>
      <c r="AC61" s="1406"/>
      <c r="AD61" s="1406"/>
      <c r="AE61" s="1406"/>
      <c r="AF61" s="1406"/>
      <c r="AG61" s="1406"/>
      <c r="AH61" s="1406"/>
      <c r="AI61" s="1344"/>
      <c r="AJ61" s="1327"/>
      <c r="AK61" s="1327"/>
      <c r="AL61" s="1327"/>
      <c r="AM61" s="1327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</row>
    <row r="62" spans="2:137" s="2" customFormat="1" ht="18.75" customHeight="1">
      <c r="B62" s="1274"/>
      <c r="C62" s="16"/>
      <c r="D62" s="62" t="s">
        <v>48</v>
      </c>
      <c r="E62" s="1281">
        <v>22.370986899999973</v>
      </c>
      <c r="F62" s="1281">
        <v>21.07596340000001</v>
      </c>
      <c r="G62" s="1281">
        <v>20.751162799999975</v>
      </c>
      <c r="H62" s="1281">
        <v>21.294346800000042</v>
      </c>
      <c r="I62" s="1281">
        <v>19.264704099999932</v>
      </c>
      <c r="J62" s="1281">
        <v>19.438094000000046</v>
      </c>
      <c r="K62" s="1281">
        <v>19.888891300000012</v>
      </c>
      <c r="L62" s="1281">
        <v>19.673367199999969</v>
      </c>
      <c r="M62" s="1281">
        <v>19.551302249999964</v>
      </c>
      <c r="N62" s="1281">
        <v>20.343550200000006</v>
      </c>
      <c r="O62" s="1281">
        <v>20.050299000000013</v>
      </c>
      <c r="P62" s="1281">
        <v>21.578780099999989</v>
      </c>
      <c r="Q62" s="96">
        <f>SUM(E62:P62)</f>
        <v>245.28144804999994</v>
      </c>
      <c r="R62" s="1541"/>
      <c r="S62" s="1514"/>
      <c r="T62" s="1406"/>
      <c r="U62" s="2034"/>
      <c r="V62" s="1406"/>
      <c r="W62" s="1406"/>
      <c r="X62" s="1406"/>
      <c r="Y62" s="1406"/>
      <c r="Z62" s="1406"/>
      <c r="AA62" s="1406"/>
      <c r="AB62" s="1406"/>
      <c r="AC62" s="1406"/>
      <c r="AD62" s="1406"/>
      <c r="AE62" s="1406"/>
      <c r="AF62" s="1406"/>
      <c r="AG62" s="1406"/>
      <c r="AH62" s="1406"/>
      <c r="AI62" s="1344"/>
      <c r="AJ62" s="1327"/>
      <c r="AK62" s="1327"/>
      <c r="AL62" s="1327"/>
      <c r="AM62" s="1327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</row>
    <row r="63" spans="2:137" s="2" customFormat="1" ht="18.75" customHeight="1">
      <c r="B63" s="1275"/>
      <c r="C63" s="1278"/>
      <c r="D63" s="66" t="s">
        <v>49</v>
      </c>
      <c r="E63" s="151">
        <v>31.781165699999939</v>
      </c>
      <c r="F63" s="151">
        <v>29.955158800000007</v>
      </c>
      <c r="G63" s="151">
        <v>29.067190199999981</v>
      </c>
      <c r="H63" s="151">
        <v>28.229231899999998</v>
      </c>
      <c r="I63" s="151">
        <v>25.941874399999939</v>
      </c>
      <c r="J63" s="151">
        <v>25.89823010000001</v>
      </c>
      <c r="K63" s="151">
        <v>27.191970100000006</v>
      </c>
      <c r="L63" s="151">
        <v>27.044408600000008</v>
      </c>
      <c r="M63" s="151">
        <v>26.900161550000011</v>
      </c>
      <c r="N63" s="151">
        <v>28.167134099999984</v>
      </c>
      <c r="O63" s="151">
        <v>27.668688999999958</v>
      </c>
      <c r="P63" s="152">
        <v>30.351443000000053</v>
      </c>
      <c r="Q63" s="415">
        <f>+SUM(Q59:Q62)</f>
        <v>338.19665744999992</v>
      </c>
      <c r="R63" s="1541"/>
      <c r="S63" s="1514"/>
      <c r="T63" s="1406"/>
      <c r="U63" s="2034"/>
      <c r="V63" s="1406"/>
      <c r="W63" s="1406"/>
      <c r="X63" s="1406"/>
      <c r="Y63" s="1406"/>
      <c r="Z63" s="1406"/>
      <c r="AA63" s="1406"/>
      <c r="AB63" s="1406"/>
      <c r="AC63" s="1406"/>
      <c r="AD63" s="1406"/>
      <c r="AE63" s="1406"/>
      <c r="AF63" s="1406"/>
      <c r="AG63" s="1406"/>
      <c r="AH63" s="1406"/>
      <c r="AI63" s="1344"/>
      <c r="AJ63" s="1327"/>
      <c r="AK63" s="1327"/>
      <c r="AL63" s="1327"/>
      <c r="AM63" s="1327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</row>
    <row r="64" spans="2:137" s="2" customFormat="1" ht="18.75" customHeight="1">
      <c r="B64" s="1280">
        <v>13</v>
      </c>
      <c r="C64" s="2038" t="s">
        <v>340</v>
      </c>
      <c r="D64" s="61" t="s">
        <v>45</v>
      </c>
      <c r="E64" s="143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50"/>
      <c r="Q64" s="414">
        <f>SUM(E64:P64)</f>
        <v>0</v>
      </c>
      <c r="R64" s="1541"/>
      <c r="S64" s="1514"/>
      <c r="T64" s="1406"/>
      <c r="U64" s="2034"/>
      <c r="V64" s="1406"/>
      <c r="W64" s="1406"/>
      <c r="X64" s="1406"/>
      <c r="Y64" s="1406"/>
      <c r="Z64" s="1406"/>
      <c r="AA64" s="1406"/>
      <c r="AB64" s="1406"/>
      <c r="AC64" s="1406"/>
      <c r="AD64" s="1406"/>
      <c r="AE64" s="1406"/>
      <c r="AF64" s="1406"/>
      <c r="AG64" s="1406"/>
      <c r="AH64" s="1406"/>
      <c r="AI64" s="1344"/>
      <c r="AJ64" s="1327"/>
      <c r="AK64" s="1327"/>
      <c r="AL64" s="1327"/>
      <c r="AM64" s="1327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</row>
    <row r="65" spans="2:137" s="2" customFormat="1" ht="18.75" customHeight="1">
      <c r="B65" s="1274"/>
      <c r="C65" s="2039"/>
      <c r="D65" s="62" t="s">
        <v>46</v>
      </c>
      <c r="E65" s="1281"/>
      <c r="F65" s="1281"/>
      <c r="G65" s="1281"/>
      <c r="H65" s="1281"/>
      <c r="I65" s="1281"/>
      <c r="J65" s="1281"/>
      <c r="K65" s="1281"/>
      <c r="L65" s="1283"/>
      <c r="M65" s="1283"/>
      <c r="N65" s="1283"/>
      <c r="O65" s="1283"/>
      <c r="P65" s="1284"/>
      <c r="Q65" s="408">
        <f>SUM(E65:P65)</f>
        <v>0</v>
      </c>
      <c r="R65" s="1541"/>
      <c r="S65" s="1514"/>
      <c r="T65" s="1406"/>
      <c r="U65" s="2034"/>
      <c r="V65" s="1406"/>
      <c r="W65" s="1406"/>
      <c r="X65" s="1406"/>
      <c r="Y65" s="1406"/>
      <c r="Z65" s="1406"/>
      <c r="AA65" s="1406"/>
      <c r="AB65" s="1406"/>
      <c r="AC65" s="1406"/>
      <c r="AD65" s="1406"/>
      <c r="AE65" s="1406"/>
      <c r="AF65" s="1406"/>
      <c r="AG65" s="1406"/>
      <c r="AH65" s="1406"/>
      <c r="AI65" s="1344"/>
      <c r="AJ65" s="1327"/>
      <c r="AK65" s="1327"/>
      <c r="AL65" s="1327"/>
      <c r="AM65" s="1327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</row>
    <row r="66" spans="2:137" s="2" customFormat="1" ht="18.75" customHeight="1">
      <c r="B66" s="1274"/>
      <c r="C66" s="2039"/>
      <c r="D66" s="62" t="s">
        <v>47</v>
      </c>
      <c r="E66" s="1281">
        <v>0</v>
      </c>
      <c r="F66" s="1281">
        <v>6.6829999999999997E-3</v>
      </c>
      <c r="G66" s="1281">
        <v>0</v>
      </c>
      <c r="H66" s="1281">
        <v>2.0582E-3</v>
      </c>
      <c r="I66" s="1281">
        <v>4.8789999999999999E-4</v>
      </c>
      <c r="J66" s="1281">
        <v>2.5133E-3</v>
      </c>
      <c r="K66" s="1281">
        <v>7.7695000000000004E-3</v>
      </c>
      <c r="L66" s="1281">
        <v>6.8018999999999996E-3</v>
      </c>
      <c r="M66" s="1281">
        <v>7.0602E-3</v>
      </c>
      <c r="N66" s="1281">
        <v>7.5112E-3</v>
      </c>
      <c r="O66" s="1281">
        <v>6.4698000000000004E-3</v>
      </c>
      <c r="P66" s="1282">
        <v>6.6092E-3</v>
      </c>
      <c r="Q66" s="408">
        <f>SUM(E66:P66)</f>
        <v>5.3964200000000004E-2</v>
      </c>
      <c r="R66" s="1541"/>
      <c r="S66" s="1514"/>
      <c r="T66" s="1406"/>
      <c r="U66" s="2034"/>
      <c r="V66" s="1406"/>
      <c r="W66" s="1406"/>
      <c r="X66" s="1406"/>
      <c r="Y66" s="1406"/>
      <c r="Z66" s="1406"/>
      <c r="AA66" s="1406"/>
      <c r="AB66" s="1406"/>
      <c r="AC66" s="1406"/>
      <c r="AD66" s="1406"/>
      <c r="AE66" s="1406"/>
      <c r="AF66" s="1406"/>
      <c r="AG66" s="1406"/>
      <c r="AH66" s="1406"/>
      <c r="AI66" s="1344"/>
      <c r="AJ66" s="1327"/>
      <c r="AK66" s="1327"/>
      <c r="AL66" s="1327"/>
      <c r="AM66" s="1327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</row>
    <row r="67" spans="2:137" s="2" customFormat="1" ht="18.75" customHeight="1">
      <c r="B67" s="1274"/>
      <c r="C67" s="2039"/>
      <c r="D67" s="62" t="s">
        <v>48</v>
      </c>
      <c r="E67" s="1281">
        <v>0.12538380000000002</v>
      </c>
      <c r="F67" s="1281">
        <v>0.11483260000000001</v>
      </c>
      <c r="G67" s="1281">
        <v>0.12630060000000004</v>
      </c>
      <c r="H67" s="1281">
        <v>0.12518059999999998</v>
      </c>
      <c r="I67" s="1281">
        <v>0.12102059999999998</v>
      </c>
      <c r="J67" s="1281">
        <v>0.1202686</v>
      </c>
      <c r="K67" s="1281">
        <v>0.11263960000000001</v>
      </c>
      <c r="L67" s="1281">
        <v>0.1219836</v>
      </c>
      <c r="M67" s="1281">
        <v>0.12735859999999999</v>
      </c>
      <c r="N67" s="1281">
        <v>0.13021260000000001</v>
      </c>
      <c r="O67" s="1281">
        <v>0.1878476</v>
      </c>
      <c r="P67" s="1281">
        <v>0.18814360000000002</v>
      </c>
      <c r="Q67" s="96">
        <f>SUM(E67:P67)</f>
        <v>1.6011724000000003</v>
      </c>
      <c r="R67" s="1541"/>
      <c r="S67" s="1514"/>
      <c r="T67" s="1406"/>
      <c r="U67" s="2034"/>
      <c r="V67" s="1406"/>
      <c r="W67" s="1406"/>
      <c r="X67" s="1406"/>
      <c r="Y67" s="1406"/>
      <c r="Z67" s="1406"/>
      <c r="AA67" s="1406"/>
      <c r="AB67" s="1406"/>
      <c r="AC67" s="1406"/>
      <c r="AD67" s="1406"/>
      <c r="AE67" s="1406"/>
      <c r="AF67" s="1406"/>
      <c r="AG67" s="1406"/>
      <c r="AH67" s="1406"/>
      <c r="AI67" s="1344"/>
      <c r="AJ67" s="1327"/>
      <c r="AK67" s="1327"/>
      <c r="AL67" s="1327"/>
      <c r="AM67" s="1327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</row>
    <row r="68" spans="2:137" s="2" customFormat="1" ht="18.75" customHeight="1">
      <c r="B68" s="1275"/>
      <c r="C68" s="2040"/>
      <c r="D68" s="66" t="s">
        <v>49</v>
      </c>
      <c r="E68" s="151">
        <v>0.12538379999999999</v>
      </c>
      <c r="F68" s="151">
        <v>0.12151560000000002</v>
      </c>
      <c r="G68" s="151">
        <v>0.12630060000000001</v>
      </c>
      <c r="H68" s="151">
        <v>0.12723879999999996</v>
      </c>
      <c r="I68" s="151">
        <v>0.12150849999999999</v>
      </c>
      <c r="J68" s="151">
        <v>0.12278190000000001</v>
      </c>
      <c r="K68" s="151">
        <v>0.12040909999999999</v>
      </c>
      <c r="L68" s="151">
        <v>0.1287855</v>
      </c>
      <c r="M68" s="151">
        <v>0.1344188</v>
      </c>
      <c r="N68" s="151">
        <v>0.13772380000000001</v>
      </c>
      <c r="O68" s="151">
        <v>0.1943174</v>
      </c>
      <c r="P68" s="152">
        <v>0.1947528</v>
      </c>
      <c r="Q68" s="415">
        <f>+SUM(Q64:Q67)</f>
        <v>1.6551366000000003</v>
      </c>
      <c r="R68" s="1541"/>
      <c r="S68" s="1514"/>
      <c r="T68" s="1406"/>
      <c r="U68" s="2034"/>
      <c r="V68" s="1406"/>
      <c r="W68" s="1406"/>
      <c r="X68" s="1406"/>
      <c r="Y68" s="1406"/>
      <c r="Z68" s="1406"/>
      <c r="AA68" s="1406"/>
      <c r="AB68" s="1406"/>
      <c r="AC68" s="1406"/>
      <c r="AD68" s="1406"/>
      <c r="AE68" s="1406"/>
      <c r="AF68" s="1406"/>
      <c r="AG68" s="1406"/>
      <c r="AH68" s="1406"/>
      <c r="AI68" s="1344"/>
      <c r="AJ68" s="1327"/>
      <c r="AK68" s="1327"/>
      <c r="AL68" s="1327"/>
      <c r="AM68" s="1327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</row>
    <row r="69" spans="2:137" s="2" customFormat="1" ht="18.75" customHeight="1">
      <c r="B69" s="1280">
        <v>14</v>
      </c>
      <c r="C69" s="2038" t="s">
        <v>266</v>
      </c>
      <c r="D69" s="61" t="s">
        <v>45</v>
      </c>
      <c r="E69" s="143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50"/>
      <c r="Q69" s="414">
        <f>SUM(E69:P69)</f>
        <v>0</v>
      </c>
      <c r="R69" s="1541"/>
      <c r="S69" s="1514"/>
      <c r="T69" s="1406"/>
      <c r="U69" s="2034"/>
      <c r="V69" s="1406"/>
      <c r="W69" s="1406"/>
      <c r="X69" s="1406"/>
      <c r="Y69" s="1406"/>
      <c r="Z69" s="1406"/>
      <c r="AA69" s="1406"/>
      <c r="AB69" s="1406"/>
      <c r="AC69" s="1406"/>
      <c r="AD69" s="1406"/>
      <c r="AE69" s="1406"/>
      <c r="AF69" s="1406"/>
      <c r="AG69" s="1406"/>
      <c r="AH69" s="1406"/>
      <c r="AI69" s="1344"/>
      <c r="AJ69" s="1327"/>
      <c r="AK69" s="1327"/>
      <c r="AL69" s="1327"/>
      <c r="AM69" s="1327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</row>
    <row r="70" spans="2:137" s="2" customFormat="1" ht="18.75" customHeight="1">
      <c r="B70" s="1274"/>
      <c r="C70" s="2039"/>
      <c r="D70" s="62" t="s">
        <v>46</v>
      </c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6"/>
      <c r="Q70" s="408">
        <f>SUM(E70:P70)</f>
        <v>0</v>
      </c>
      <c r="R70" s="1541"/>
      <c r="S70" s="1514"/>
      <c r="T70" s="1406"/>
      <c r="U70" s="2034"/>
      <c r="V70" s="1406"/>
      <c r="W70" s="1406"/>
      <c r="X70" s="1406"/>
      <c r="Y70" s="1406"/>
      <c r="Z70" s="1406"/>
      <c r="AA70" s="1406"/>
      <c r="AB70" s="1406"/>
      <c r="AC70" s="1406"/>
      <c r="AD70" s="1406"/>
      <c r="AE70" s="1406"/>
      <c r="AF70" s="1406"/>
      <c r="AG70" s="1406"/>
      <c r="AH70" s="1406"/>
      <c r="AI70" s="1344"/>
      <c r="AJ70" s="1327"/>
      <c r="AK70" s="1327"/>
      <c r="AL70" s="1327"/>
      <c r="AM70" s="1327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</row>
    <row r="71" spans="2:137" s="2" customFormat="1" ht="18.75" customHeight="1">
      <c r="B71" s="1274"/>
      <c r="C71" s="2039"/>
      <c r="D71" s="62" t="s">
        <v>47</v>
      </c>
      <c r="E71" s="1281"/>
      <c r="F71" s="1281"/>
      <c r="G71" s="1281"/>
      <c r="H71" s="1281"/>
      <c r="I71" s="1281"/>
      <c r="J71" s="1281"/>
      <c r="K71" s="1281"/>
      <c r="L71" s="1281"/>
      <c r="M71" s="1281"/>
      <c r="N71" s="1281"/>
      <c r="O71" s="1281"/>
      <c r="P71" s="1282"/>
      <c r="Q71" s="408">
        <f>SUM(E71:P71)</f>
        <v>0</v>
      </c>
      <c r="R71" s="1541"/>
      <c r="S71" s="1514"/>
      <c r="T71" s="1406"/>
      <c r="U71" s="2034"/>
      <c r="V71" s="1406"/>
      <c r="W71" s="1406"/>
      <c r="X71" s="1406"/>
      <c r="Y71" s="1406"/>
      <c r="Z71" s="1406"/>
      <c r="AA71" s="1406"/>
      <c r="AB71" s="1406"/>
      <c r="AC71" s="1406"/>
      <c r="AD71" s="1406"/>
      <c r="AE71" s="1406"/>
      <c r="AF71" s="1406"/>
      <c r="AG71" s="1406"/>
      <c r="AH71" s="1406"/>
      <c r="AI71" s="1344"/>
      <c r="AJ71" s="1327"/>
      <c r="AK71" s="1327"/>
      <c r="AL71" s="1327"/>
      <c r="AM71" s="1327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</row>
    <row r="72" spans="2:137" s="2" customFormat="1" ht="18.75" customHeight="1">
      <c r="B72" s="1274"/>
      <c r="C72" s="2039"/>
      <c r="D72" s="62" t="s">
        <v>48</v>
      </c>
      <c r="E72" s="1281">
        <v>0.27235429999999988</v>
      </c>
      <c r="F72" s="1281">
        <v>0.25632660000000013</v>
      </c>
      <c r="G72" s="1281">
        <v>0.25103200000000003</v>
      </c>
      <c r="H72" s="1281">
        <v>0.24903890000000001</v>
      </c>
      <c r="I72" s="1281">
        <v>0.26542170000000004</v>
      </c>
      <c r="J72" s="1281">
        <v>0.26406299999999988</v>
      </c>
      <c r="K72" s="1281">
        <v>0.27553470000000008</v>
      </c>
      <c r="L72" s="1281">
        <v>0.29733310000000013</v>
      </c>
      <c r="M72" s="1281">
        <v>0.3087017999999998</v>
      </c>
      <c r="N72" s="1281">
        <v>0.32782839999999991</v>
      </c>
      <c r="O72" s="1281">
        <v>0.29937150000000007</v>
      </c>
      <c r="P72" s="1281">
        <v>0.30966940000000004</v>
      </c>
      <c r="Q72" s="96">
        <f>SUM(E72:P72)</f>
        <v>3.3766754000000003</v>
      </c>
      <c r="R72" s="1541"/>
      <c r="S72" s="1514"/>
      <c r="T72" s="1406"/>
      <c r="U72" s="2034"/>
      <c r="V72" s="1406"/>
      <c r="W72" s="1406"/>
      <c r="X72" s="1406"/>
      <c r="Y72" s="1406"/>
      <c r="Z72" s="1406"/>
      <c r="AA72" s="1406"/>
      <c r="AB72" s="1406"/>
      <c r="AC72" s="1406"/>
      <c r="AD72" s="1406"/>
      <c r="AE72" s="1406"/>
      <c r="AF72" s="1406"/>
      <c r="AG72" s="1406"/>
      <c r="AH72" s="1406"/>
      <c r="AI72" s="1344"/>
      <c r="AJ72" s="1327"/>
      <c r="AK72" s="1327"/>
      <c r="AL72" s="1327"/>
      <c r="AM72" s="1327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</row>
    <row r="73" spans="2:137" s="2" customFormat="1" ht="18.75" customHeight="1">
      <c r="B73" s="1275"/>
      <c r="C73" s="2040"/>
      <c r="D73" s="66" t="s">
        <v>49</v>
      </c>
      <c r="E73" s="151">
        <v>0.27235429999999988</v>
      </c>
      <c r="F73" s="151">
        <v>0.25632660000000013</v>
      </c>
      <c r="G73" s="151">
        <v>0.25103200000000003</v>
      </c>
      <c r="H73" s="151">
        <v>0.24903890000000001</v>
      </c>
      <c r="I73" s="151">
        <v>0.26542170000000004</v>
      </c>
      <c r="J73" s="151">
        <v>0.26406299999999988</v>
      </c>
      <c r="K73" s="151">
        <v>0.27553470000000008</v>
      </c>
      <c r="L73" s="151">
        <v>0.29733310000000013</v>
      </c>
      <c r="M73" s="151">
        <v>0.3087017999999998</v>
      </c>
      <c r="N73" s="151">
        <v>0.32782839999999991</v>
      </c>
      <c r="O73" s="151">
        <v>0.29937150000000007</v>
      </c>
      <c r="P73" s="152">
        <v>0.30966940000000004</v>
      </c>
      <c r="Q73" s="415">
        <f>+SUM(Q69:Q72)</f>
        <v>3.3766754000000003</v>
      </c>
      <c r="R73" s="1541"/>
      <c r="S73" s="1514"/>
      <c r="T73" s="1406"/>
      <c r="U73" s="2034"/>
      <c r="V73" s="1406"/>
      <c r="W73" s="1406"/>
      <c r="X73" s="1406"/>
      <c r="Y73" s="1406"/>
      <c r="Z73" s="1406"/>
      <c r="AA73" s="1406"/>
      <c r="AB73" s="1406"/>
      <c r="AC73" s="1406"/>
      <c r="AD73" s="1406"/>
      <c r="AE73" s="1406"/>
      <c r="AF73" s="1406"/>
      <c r="AG73" s="1406"/>
      <c r="AH73" s="1406"/>
      <c r="AI73" s="1344"/>
      <c r="AJ73" s="1327"/>
      <c r="AK73" s="1327"/>
      <c r="AL73" s="1327"/>
      <c r="AM73" s="1327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</row>
    <row r="74" spans="2:137" s="2" customFormat="1" ht="18.75" customHeight="1">
      <c r="B74" s="1280">
        <v>15</v>
      </c>
      <c r="C74" s="2038" t="s">
        <v>22</v>
      </c>
      <c r="D74" s="61" t="s">
        <v>45</v>
      </c>
      <c r="E74" s="143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50"/>
      <c r="Q74" s="414">
        <f>SUM(E74:P74)</f>
        <v>0</v>
      </c>
      <c r="R74" s="1541"/>
      <c r="S74" s="1514"/>
      <c r="T74" s="1406"/>
      <c r="U74" s="2034"/>
      <c r="V74" s="1406"/>
      <c r="W74" s="1406"/>
      <c r="X74" s="1406"/>
      <c r="Y74" s="1406"/>
      <c r="Z74" s="1406"/>
      <c r="AA74" s="1406"/>
      <c r="AB74" s="1406"/>
      <c r="AC74" s="1406"/>
      <c r="AD74" s="1406"/>
      <c r="AE74" s="1406"/>
      <c r="AF74" s="1406"/>
      <c r="AG74" s="1406"/>
      <c r="AH74" s="1406"/>
      <c r="AI74" s="1344"/>
      <c r="AJ74" s="1327"/>
      <c r="AK74" s="1327"/>
      <c r="AL74" s="1327"/>
      <c r="AM74" s="1327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</row>
    <row r="75" spans="2:137" s="2" customFormat="1" ht="18.75" customHeight="1">
      <c r="B75" s="1274"/>
      <c r="C75" s="2039"/>
      <c r="D75" s="62" t="s">
        <v>46</v>
      </c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6"/>
      <c r="Q75" s="408">
        <f>SUM(E75:P75)</f>
        <v>0</v>
      </c>
      <c r="R75" s="1541"/>
      <c r="S75" s="1514"/>
      <c r="T75" s="1406"/>
      <c r="U75" s="2034"/>
      <c r="V75" s="1406"/>
      <c r="W75" s="1406"/>
      <c r="X75" s="1406"/>
      <c r="Y75" s="1406"/>
      <c r="Z75" s="1406"/>
      <c r="AA75" s="1406"/>
      <c r="AB75" s="1406"/>
      <c r="AC75" s="1406"/>
      <c r="AD75" s="1406"/>
      <c r="AE75" s="1406"/>
      <c r="AF75" s="1406"/>
      <c r="AG75" s="1406"/>
      <c r="AH75" s="1406"/>
      <c r="AI75" s="1344"/>
      <c r="AJ75" s="1327"/>
      <c r="AK75" s="1327"/>
      <c r="AL75" s="1327"/>
      <c r="AM75" s="1327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</row>
    <row r="76" spans="2:137" s="2" customFormat="1" ht="18.75" customHeight="1">
      <c r="B76" s="1274"/>
      <c r="C76" s="2039"/>
      <c r="D76" s="62" t="s">
        <v>47</v>
      </c>
      <c r="E76" s="1281">
        <v>0.35318670000000002</v>
      </c>
      <c r="F76" s="1281">
        <v>0.34964470000000003</v>
      </c>
      <c r="G76" s="1281">
        <v>0.35240470000000002</v>
      </c>
      <c r="H76" s="1281">
        <v>0.3453657</v>
      </c>
      <c r="I76" s="1281">
        <v>0.32462180000000002</v>
      </c>
      <c r="J76" s="1281">
        <v>0.31160969999999999</v>
      </c>
      <c r="K76" s="1281">
        <v>0.29607859999999997</v>
      </c>
      <c r="L76" s="1281">
        <v>0.29308669999999998</v>
      </c>
      <c r="M76" s="1281">
        <v>0.29890259999999996</v>
      </c>
      <c r="N76" s="1281">
        <v>0.30788969999999993</v>
      </c>
      <c r="O76" s="1281">
        <v>0.31374659999999999</v>
      </c>
      <c r="P76" s="1281">
        <v>0.37649919999999998</v>
      </c>
      <c r="Q76" s="96">
        <f>SUM(E76:P76)</f>
        <v>3.9230366999999999</v>
      </c>
      <c r="R76" s="1541"/>
      <c r="S76" s="1514"/>
      <c r="T76" s="1406"/>
      <c r="U76" s="2034"/>
      <c r="V76" s="1406"/>
      <c r="W76" s="1406"/>
      <c r="X76" s="1406"/>
      <c r="Y76" s="1406"/>
      <c r="Z76" s="1406"/>
      <c r="AA76" s="1406"/>
      <c r="AB76" s="1406"/>
      <c r="AC76" s="1406"/>
      <c r="AD76" s="1406"/>
      <c r="AE76" s="1406"/>
      <c r="AF76" s="1406"/>
      <c r="AG76" s="1406"/>
      <c r="AH76" s="1406"/>
      <c r="AI76" s="1344"/>
      <c r="AJ76" s="1327"/>
      <c r="AK76" s="1327"/>
      <c r="AL76" s="1327"/>
      <c r="AM76" s="1327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</row>
    <row r="77" spans="2:137" s="2" customFormat="1" ht="18.75" customHeight="1">
      <c r="B77" s="1274"/>
      <c r="C77" s="2039"/>
      <c r="D77" s="62" t="s">
        <v>48</v>
      </c>
      <c r="E77" s="1281">
        <v>0.79132589999999958</v>
      </c>
      <c r="F77" s="1281">
        <v>0.74919580000000019</v>
      </c>
      <c r="G77" s="1281">
        <v>0.75502709999999995</v>
      </c>
      <c r="H77" s="1281">
        <v>0.7399172000000005</v>
      </c>
      <c r="I77" s="1281">
        <v>0.69554439999999973</v>
      </c>
      <c r="J77" s="1281">
        <v>0.66775020000000007</v>
      </c>
      <c r="K77" s="1281">
        <v>0.63431030000000022</v>
      </c>
      <c r="L77" s="1281">
        <v>0.62800749999999983</v>
      </c>
      <c r="M77" s="1281">
        <v>0.64060529999999982</v>
      </c>
      <c r="N77" s="1281">
        <v>0.65980550000000016</v>
      </c>
      <c r="O77" s="1281">
        <v>0.67220310000000016</v>
      </c>
      <c r="P77" s="1281">
        <v>0.8066360000000008</v>
      </c>
      <c r="Q77" s="96">
        <f>SUM(E77:P77)</f>
        <v>8.4403283000000009</v>
      </c>
      <c r="R77" s="1541"/>
      <c r="S77" s="1514"/>
      <c r="T77" s="1406"/>
      <c r="U77" s="1406"/>
      <c r="V77" s="1406"/>
      <c r="W77" s="1406"/>
      <c r="X77" s="1406"/>
      <c r="Y77" s="1406"/>
      <c r="Z77" s="1406"/>
      <c r="AA77" s="1406"/>
      <c r="AB77" s="1406"/>
      <c r="AC77" s="1406"/>
      <c r="AD77" s="1406"/>
      <c r="AE77" s="1406"/>
      <c r="AF77" s="1406"/>
      <c r="AG77" s="1406"/>
      <c r="AH77" s="1406"/>
      <c r="AI77" s="1542"/>
      <c r="AJ77" s="1327"/>
      <c r="AK77" s="1327"/>
      <c r="AL77" s="1327"/>
      <c r="AM77" s="1327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</row>
    <row r="78" spans="2:137" s="2" customFormat="1" ht="18.75" customHeight="1">
      <c r="B78" s="1275"/>
      <c r="C78" s="2040"/>
      <c r="D78" s="66" t="s">
        <v>49</v>
      </c>
      <c r="E78" s="151">
        <v>1.1445125999999997</v>
      </c>
      <c r="F78" s="151">
        <v>1.0988405000000001</v>
      </c>
      <c r="G78" s="151">
        <v>1.1074318000000005</v>
      </c>
      <c r="H78" s="151">
        <v>1.0852829000000004</v>
      </c>
      <c r="I78" s="151">
        <v>1.0201662</v>
      </c>
      <c r="J78" s="151">
        <v>0.97935990000000028</v>
      </c>
      <c r="K78" s="151">
        <v>0.93038889999999985</v>
      </c>
      <c r="L78" s="151">
        <v>0.92109419999999975</v>
      </c>
      <c r="M78" s="151">
        <v>0.93950789999999995</v>
      </c>
      <c r="N78" s="151">
        <v>0.96769520000000009</v>
      </c>
      <c r="O78" s="151">
        <v>0.98594969999999948</v>
      </c>
      <c r="P78" s="152">
        <v>1.1831352000000002</v>
      </c>
      <c r="Q78" s="415">
        <f>+SUM(Q74:Q77)</f>
        <v>12.363365000000002</v>
      </c>
      <c r="R78" s="1541"/>
      <c r="S78" s="1514"/>
      <c r="T78" s="1406"/>
      <c r="U78" s="1406"/>
      <c r="V78" s="1406"/>
      <c r="W78" s="1406"/>
      <c r="X78" s="1406"/>
      <c r="Y78" s="1406"/>
      <c r="Z78" s="1406"/>
      <c r="AA78" s="1406"/>
      <c r="AB78" s="1406"/>
      <c r="AC78" s="1406"/>
      <c r="AD78" s="1406"/>
      <c r="AE78" s="1406"/>
      <c r="AF78" s="1406"/>
      <c r="AG78" s="1406"/>
      <c r="AH78" s="1406"/>
      <c r="AI78" s="1542"/>
      <c r="AJ78" s="1327"/>
      <c r="AK78" s="1327"/>
      <c r="AL78" s="1327"/>
      <c r="AM78" s="1327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</row>
    <row r="79" spans="2:137" s="2" customFormat="1" ht="18.75" customHeight="1">
      <c r="B79" s="1280">
        <v>16</v>
      </c>
      <c r="C79" s="2038" t="s">
        <v>24</v>
      </c>
      <c r="D79" s="61" t="s">
        <v>45</v>
      </c>
      <c r="E79" s="143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50"/>
      <c r="Q79" s="414">
        <f>SUM(E79:P79)</f>
        <v>0</v>
      </c>
      <c r="R79" s="1541"/>
      <c r="S79" s="1514"/>
      <c r="T79" s="1406"/>
      <c r="U79" s="1406"/>
      <c r="V79" s="1406"/>
      <c r="W79" s="1406"/>
      <c r="X79" s="1406"/>
      <c r="Y79" s="1406"/>
      <c r="Z79" s="1406"/>
      <c r="AA79" s="1406"/>
      <c r="AB79" s="1406"/>
      <c r="AC79" s="1406"/>
      <c r="AD79" s="1406"/>
      <c r="AE79" s="1406"/>
      <c r="AF79" s="1406"/>
      <c r="AG79" s="1406"/>
      <c r="AH79" s="1406"/>
      <c r="AI79" s="1542"/>
      <c r="AJ79" s="1327"/>
      <c r="AK79" s="1327"/>
      <c r="AL79" s="1327"/>
      <c r="AM79" s="1327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</row>
    <row r="80" spans="2:137" s="2" customFormat="1" ht="18.75" customHeight="1">
      <c r="B80" s="1274"/>
      <c r="C80" s="2039"/>
      <c r="D80" s="62" t="s">
        <v>46</v>
      </c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6"/>
      <c r="Q80" s="408">
        <f>SUM(E80:P80)</f>
        <v>0</v>
      </c>
      <c r="R80" s="1541"/>
      <c r="S80" s="1514"/>
      <c r="T80" s="1406"/>
      <c r="U80" s="1406"/>
      <c r="V80" s="1406"/>
      <c r="W80" s="1406"/>
      <c r="X80" s="1406"/>
      <c r="Y80" s="1406"/>
      <c r="Z80" s="1406"/>
      <c r="AA80" s="1406"/>
      <c r="AB80" s="1406"/>
      <c r="AC80" s="1406"/>
      <c r="AD80" s="1406"/>
      <c r="AE80" s="1406"/>
      <c r="AF80" s="1406"/>
      <c r="AG80" s="1406"/>
      <c r="AH80" s="1406"/>
      <c r="AI80" s="1542"/>
      <c r="AJ80" s="1327"/>
      <c r="AK80" s="1327"/>
      <c r="AL80" s="1327"/>
      <c r="AM80" s="1327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2:137" s="2" customFormat="1" ht="18.75" customHeight="1">
      <c r="B81" s="1274"/>
      <c r="C81" s="2039"/>
      <c r="D81" s="62" t="s">
        <v>47</v>
      </c>
      <c r="E81" s="1281">
        <v>1.1377752000000001</v>
      </c>
      <c r="F81" s="1281">
        <v>1.018899</v>
      </c>
      <c r="G81" s="1281">
        <v>0.99529260000000019</v>
      </c>
      <c r="H81" s="1281">
        <v>0.89244580000000018</v>
      </c>
      <c r="I81" s="1281">
        <v>0.80581029999999987</v>
      </c>
      <c r="J81" s="1281">
        <v>1.0837493</v>
      </c>
      <c r="K81" s="1281">
        <v>1.1523843000000003</v>
      </c>
      <c r="L81" s="1281">
        <v>0.44267029999999985</v>
      </c>
      <c r="M81" s="1281">
        <v>0.46664719999999998</v>
      </c>
      <c r="N81" s="1281">
        <v>0.47710239999999998</v>
      </c>
      <c r="O81" s="1281">
        <v>0.44904859999999996</v>
      </c>
      <c r="P81" s="1281">
        <v>0.50880729999999996</v>
      </c>
      <c r="Q81" s="96">
        <f>SUM(E81:P81)</f>
        <v>9.4306322999999992</v>
      </c>
      <c r="R81" s="1541"/>
      <c r="S81" s="1514"/>
      <c r="T81" s="1406"/>
      <c r="U81" s="1406"/>
      <c r="V81" s="1406"/>
      <c r="W81" s="1406"/>
      <c r="X81" s="1406"/>
      <c r="Y81" s="1406"/>
      <c r="Z81" s="1406"/>
      <c r="AA81" s="1406"/>
      <c r="AB81" s="1406"/>
      <c r="AC81" s="1406"/>
      <c r="AD81" s="1406"/>
      <c r="AE81" s="1406"/>
      <c r="AF81" s="1406"/>
      <c r="AG81" s="1406"/>
      <c r="AH81" s="1406"/>
      <c r="AI81" s="1542"/>
      <c r="AJ81" s="1327"/>
      <c r="AK81" s="1327"/>
      <c r="AL81" s="1327"/>
      <c r="AM81" s="1327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</row>
    <row r="82" spans="2:137" s="2" customFormat="1" ht="18.75" customHeight="1">
      <c r="B82" s="1274"/>
      <c r="C82" s="2039"/>
      <c r="D82" s="62" t="s">
        <v>48</v>
      </c>
      <c r="E82" s="1281">
        <v>1.7413127000000008</v>
      </c>
      <c r="F82" s="1281">
        <v>1.7038281999999996</v>
      </c>
      <c r="G82" s="1281">
        <v>1.6342036999999998</v>
      </c>
      <c r="H82" s="1281">
        <v>1.4718771000000013</v>
      </c>
      <c r="I82" s="1281">
        <v>1.5328746999999996</v>
      </c>
      <c r="J82" s="1281">
        <v>1.6089087000000015</v>
      </c>
      <c r="K82" s="1281">
        <v>1.5850595000000038</v>
      </c>
      <c r="L82" s="1281">
        <v>1.6583925999999996</v>
      </c>
      <c r="M82" s="1281">
        <v>1.7992816000000011</v>
      </c>
      <c r="N82" s="1281">
        <v>1.7343131999999992</v>
      </c>
      <c r="O82" s="1281">
        <v>1.9108507000000003</v>
      </c>
      <c r="P82" s="1281">
        <v>1.8885381999999988</v>
      </c>
      <c r="Q82" s="96">
        <f>SUM(E82:P82)</f>
        <v>20.269440900000003</v>
      </c>
      <c r="R82" s="1541"/>
      <c r="S82" s="1514"/>
      <c r="T82" s="1406"/>
      <c r="U82" s="1406"/>
      <c r="V82" s="1406"/>
      <c r="W82" s="1406"/>
      <c r="X82" s="1406"/>
      <c r="Y82" s="1406"/>
      <c r="Z82" s="1406"/>
      <c r="AA82" s="1406"/>
      <c r="AB82" s="1406"/>
      <c r="AC82" s="1406"/>
      <c r="AD82" s="1406"/>
      <c r="AE82" s="1406"/>
      <c r="AF82" s="1406"/>
      <c r="AG82" s="1406"/>
      <c r="AH82" s="1406"/>
      <c r="AI82" s="1542"/>
      <c r="AJ82" s="1327"/>
      <c r="AK82" s="1327"/>
      <c r="AL82" s="1327"/>
      <c r="AM82" s="1327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</row>
    <row r="83" spans="2:137" s="2" customFormat="1" ht="18.75" customHeight="1">
      <c r="B83" s="1275"/>
      <c r="C83" s="2040"/>
      <c r="D83" s="66" t="s">
        <v>49</v>
      </c>
      <c r="E83" s="151">
        <v>2.8790879000000005</v>
      </c>
      <c r="F83" s="151">
        <v>2.7227271999999965</v>
      </c>
      <c r="G83" s="151">
        <v>2.6294962999999996</v>
      </c>
      <c r="H83" s="151">
        <v>2.3643229000000003</v>
      </c>
      <c r="I83" s="151">
        <v>2.3386850000000026</v>
      </c>
      <c r="J83" s="151">
        <v>2.692657999999998</v>
      </c>
      <c r="K83" s="151">
        <v>2.7374437999999981</v>
      </c>
      <c r="L83" s="151">
        <v>2.1010629000000001</v>
      </c>
      <c r="M83" s="151">
        <v>2.2659288000000011</v>
      </c>
      <c r="N83" s="151">
        <v>2.211415600000004</v>
      </c>
      <c r="O83" s="151">
        <v>2.3598993000000008</v>
      </c>
      <c r="P83" s="152">
        <v>2.3973455000000001</v>
      </c>
      <c r="Q83" s="415">
        <f>+SUM(Q79:Q82)</f>
        <v>29.700073200000002</v>
      </c>
      <c r="R83" s="1541"/>
      <c r="S83" s="1514"/>
      <c r="T83" s="1406"/>
      <c r="U83" s="1406"/>
      <c r="V83" s="1406"/>
      <c r="W83" s="1406"/>
      <c r="X83" s="1406"/>
      <c r="Y83" s="1406"/>
      <c r="Z83" s="1406"/>
      <c r="AA83" s="1406"/>
      <c r="AB83" s="1406"/>
      <c r="AC83" s="1406"/>
      <c r="AD83" s="1406"/>
      <c r="AE83" s="1406"/>
      <c r="AF83" s="1406"/>
      <c r="AG83" s="1406"/>
      <c r="AH83" s="1406"/>
      <c r="AI83" s="1542"/>
      <c r="AJ83" s="1327"/>
      <c r="AK83" s="1327"/>
      <c r="AL83" s="1327"/>
      <c r="AM83" s="1327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</row>
    <row r="84" spans="2:137" s="2" customFormat="1" ht="18.75" customHeight="1">
      <c r="B84" s="1280">
        <v>17</v>
      </c>
      <c r="C84" s="2038" t="s">
        <v>26</v>
      </c>
      <c r="D84" s="61" t="s">
        <v>45</v>
      </c>
      <c r="E84" s="143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50"/>
      <c r="Q84" s="414">
        <f>SUM(E84:P84)</f>
        <v>0</v>
      </c>
      <c r="R84" s="1541"/>
      <c r="S84" s="1514"/>
      <c r="T84" s="1406"/>
      <c r="U84" s="1406"/>
      <c r="V84" s="1406"/>
      <c r="W84" s="1406"/>
      <c r="X84" s="1406"/>
      <c r="Y84" s="1406"/>
      <c r="Z84" s="1406"/>
      <c r="AA84" s="1406"/>
      <c r="AB84" s="1406"/>
      <c r="AC84" s="1406"/>
      <c r="AD84" s="1406"/>
      <c r="AE84" s="1406"/>
      <c r="AF84" s="1406"/>
      <c r="AG84" s="1406"/>
      <c r="AH84" s="1406"/>
      <c r="AI84" s="1542"/>
      <c r="AJ84" s="1327"/>
      <c r="AK84" s="1327"/>
      <c r="AL84" s="1327"/>
      <c r="AM84" s="1327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</row>
    <row r="85" spans="2:137" s="2" customFormat="1" ht="18.75" customHeight="1">
      <c r="B85" s="1274"/>
      <c r="C85" s="2039"/>
      <c r="D85" s="62" t="s">
        <v>46</v>
      </c>
      <c r="E85" s="1281"/>
      <c r="F85" s="1281"/>
      <c r="G85" s="1281"/>
      <c r="H85" s="1281"/>
      <c r="I85" s="1281"/>
      <c r="J85" s="1281"/>
      <c r="K85" s="1281"/>
      <c r="L85" s="1281"/>
      <c r="M85" s="1281"/>
      <c r="N85" s="1281"/>
      <c r="O85" s="1281"/>
      <c r="P85" s="1282"/>
      <c r="Q85" s="408">
        <f>SUM(E85:P85)</f>
        <v>0</v>
      </c>
      <c r="R85" s="1541"/>
      <c r="S85" s="1514"/>
      <c r="T85" s="1406"/>
      <c r="U85" s="1406"/>
      <c r="V85" s="1406"/>
      <c r="W85" s="1406"/>
      <c r="X85" s="1406"/>
      <c r="Y85" s="1406"/>
      <c r="Z85" s="1406"/>
      <c r="AA85" s="1406"/>
      <c r="AB85" s="1406"/>
      <c r="AC85" s="1406"/>
      <c r="AD85" s="1406"/>
      <c r="AE85" s="1406"/>
      <c r="AF85" s="1406"/>
      <c r="AG85" s="1406"/>
      <c r="AH85" s="1406"/>
      <c r="AI85" s="1542"/>
      <c r="AJ85" s="1327"/>
      <c r="AK85" s="1327"/>
      <c r="AL85" s="1327"/>
      <c r="AM85" s="1327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</row>
    <row r="86" spans="2:137" s="2" customFormat="1" ht="18.75" customHeight="1">
      <c r="B86" s="1274"/>
      <c r="C86" s="2039"/>
      <c r="D86" s="62" t="s">
        <v>47</v>
      </c>
      <c r="E86" s="1281">
        <v>0.18227879999999999</v>
      </c>
      <c r="F86" s="1281">
        <v>0.17346990000000001</v>
      </c>
      <c r="G86" s="1281">
        <v>0.14852779999999999</v>
      </c>
      <c r="H86" s="1281">
        <v>0.1558272</v>
      </c>
      <c r="I86" s="1281">
        <v>0.15783430000000001</v>
      </c>
      <c r="J86" s="1281">
        <v>0.16664110000000001</v>
      </c>
      <c r="K86" s="1281">
        <v>0.15473959999999998</v>
      </c>
      <c r="L86" s="1281">
        <v>0.21267510000000003</v>
      </c>
      <c r="M86" s="1281">
        <v>0.21926180000000001</v>
      </c>
      <c r="N86" s="1281">
        <v>0.23458430000000002</v>
      </c>
      <c r="O86" s="1281">
        <v>0.24869669999999999</v>
      </c>
      <c r="P86" s="1281">
        <v>0.2146111</v>
      </c>
      <c r="Q86" s="96">
        <f>SUM(E86:P86)</f>
        <v>2.2691477</v>
      </c>
      <c r="R86" s="1541"/>
      <c r="S86" s="1514"/>
      <c r="T86" s="1406"/>
      <c r="U86" s="1406"/>
      <c r="V86" s="1406"/>
      <c r="W86" s="1406"/>
      <c r="X86" s="1406"/>
      <c r="Y86" s="1406"/>
      <c r="Z86" s="1406"/>
      <c r="AA86" s="1406"/>
      <c r="AB86" s="1406"/>
      <c r="AC86" s="1406"/>
      <c r="AD86" s="1406"/>
      <c r="AE86" s="1406"/>
      <c r="AF86" s="1406"/>
      <c r="AG86" s="1406"/>
      <c r="AH86" s="1406"/>
      <c r="AI86" s="1542"/>
      <c r="AJ86" s="1327"/>
      <c r="AK86" s="1327"/>
      <c r="AL86" s="1327"/>
      <c r="AM86" s="1327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</row>
    <row r="87" spans="2:137" s="2" customFormat="1" ht="18.75" customHeight="1">
      <c r="B87" s="1274"/>
      <c r="C87" s="2039"/>
      <c r="D87" s="62" t="s">
        <v>48</v>
      </c>
      <c r="E87" s="1281">
        <v>1.213851200000001</v>
      </c>
      <c r="F87" s="1281">
        <v>1.1852409999999993</v>
      </c>
      <c r="G87" s="1281">
        <v>1.1145261000000004</v>
      </c>
      <c r="H87" s="1281">
        <v>1.1312777999999994</v>
      </c>
      <c r="I87" s="1281">
        <v>0.97747910000000038</v>
      </c>
      <c r="J87" s="1281">
        <v>0.99576890000000029</v>
      </c>
      <c r="K87" s="1281">
        <v>1.0305015</v>
      </c>
      <c r="L87" s="1281">
        <v>1.0453761000000001</v>
      </c>
      <c r="M87" s="1281">
        <v>1.0817464999999999</v>
      </c>
      <c r="N87" s="1281">
        <v>1.0578144000000005</v>
      </c>
      <c r="O87" s="1281">
        <v>1.1772777000000005</v>
      </c>
      <c r="P87" s="1281">
        <v>1.1781338000000003</v>
      </c>
      <c r="Q87" s="96">
        <f>SUM(E87:P87)</f>
        <v>13.188994100000002</v>
      </c>
      <c r="R87" s="1541"/>
      <c r="S87" s="1514"/>
      <c r="T87" s="1406"/>
      <c r="U87" s="1406"/>
      <c r="V87" s="1406"/>
      <c r="W87" s="1406"/>
      <c r="X87" s="1406"/>
      <c r="Y87" s="1406"/>
      <c r="Z87" s="1406"/>
      <c r="AA87" s="1406"/>
      <c r="AB87" s="1406"/>
      <c r="AC87" s="1406"/>
      <c r="AD87" s="1406"/>
      <c r="AE87" s="1406"/>
      <c r="AF87" s="1406"/>
      <c r="AG87" s="1406"/>
      <c r="AH87" s="1406"/>
      <c r="AI87" s="1542"/>
      <c r="AJ87" s="1327"/>
      <c r="AK87" s="1327"/>
      <c r="AL87" s="1327"/>
      <c r="AM87" s="1327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</row>
    <row r="88" spans="2:137" s="2" customFormat="1" ht="18.75" customHeight="1">
      <c r="B88" s="1275"/>
      <c r="C88" s="2040"/>
      <c r="D88" s="66" t="s">
        <v>49</v>
      </c>
      <c r="E88" s="151">
        <v>1.3961300000000003</v>
      </c>
      <c r="F88" s="151">
        <v>1.3587109000000004</v>
      </c>
      <c r="G88" s="151">
        <v>1.2630538999999998</v>
      </c>
      <c r="H88" s="151">
        <v>1.2871049999999993</v>
      </c>
      <c r="I88" s="151">
        <v>1.1353134</v>
      </c>
      <c r="J88" s="151">
        <v>1.1624099999999995</v>
      </c>
      <c r="K88" s="151">
        <v>1.1852410999999996</v>
      </c>
      <c r="L88" s="151">
        <v>1.2580511999999993</v>
      </c>
      <c r="M88" s="151">
        <v>1.3010083000000012</v>
      </c>
      <c r="N88" s="151">
        <v>1.2923987000000003</v>
      </c>
      <c r="O88" s="151">
        <v>1.4259744000000008</v>
      </c>
      <c r="P88" s="152">
        <v>1.3927449000000005</v>
      </c>
      <c r="Q88" s="415">
        <f>+SUM(Q84:Q87)</f>
        <v>15.458141800000002</v>
      </c>
      <c r="R88" s="1541"/>
      <c r="S88" s="1514"/>
      <c r="T88" s="1406"/>
      <c r="U88" s="1406"/>
      <c r="V88" s="1406"/>
      <c r="W88" s="1406"/>
      <c r="X88" s="1406"/>
      <c r="Y88" s="1406"/>
      <c r="Z88" s="1406"/>
      <c r="AA88" s="1406"/>
      <c r="AB88" s="1406"/>
      <c r="AC88" s="1406"/>
      <c r="AD88" s="1406"/>
      <c r="AE88" s="1406"/>
      <c r="AF88" s="1406"/>
      <c r="AG88" s="1406"/>
      <c r="AH88" s="1406"/>
      <c r="AI88" s="1542"/>
      <c r="AJ88" s="1327"/>
      <c r="AK88" s="1327"/>
      <c r="AL88" s="1327"/>
      <c r="AM88" s="1327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</row>
    <row r="89" spans="2:137" s="2" customFormat="1" ht="18.75" customHeight="1">
      <c r="B89" s="1280">
        <v>18</v>
      </c>
      <c r="C89" s="1276" t="s">
        <v>237</v>
      </c>
      <c r="D89" s="61" t="s">
        <v>45</v>
      </c>
      <c r="E89" s="143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50"/>
      <c r="Q89" s="414">
        <f>SUM(E89:P89)</f>
        <v>0</v>
      </c>
      <c r="R89" s="1541"/>
      <c r="S89" s="1514"/>
      <c r="T89" s="1406"/>
      <c r="U89" s="1406"/>
      <c r="V89" s="1406"/>
      <c r="W89" s="1406"/>
      <c r="X89" s="1406"/>
      <c r="Y89" s="1406"/>
      <c r="Z89" s="1406"/>
      <c r="AA89" s="1406"/>
      <c r="AB89" s="1406"/>
      <c r="AC89" s="1406"/>
      <c r="AD89" s="1406"/>
      <c r="AE89" s="1406"/>
      <c r="AF89" s="1406"/>
      <c r="AG89" s="1406"/>
      <c r="AH89" s="1406"/>
      <c r="AI89" s="1344"/>
      <c r="AJ89" s="1327"/>
      <c r="AK89" s="1327"/>
      <c r="AL89" s="1327"/>
      <c r="AM89" s="1327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</row>
    <row r="90" spans="2:137" s="2" customFormat="1" ht="18.75" customHeight="1">
      <c r="B90" s="1274"/>
      <c r="C90" s="1277"/>
      <c r="D90" s="62" t="s">
        <v>46</v>
      </c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6"/>
      <c r="Q90" s="408">
        <f>SUM(E90:P90)</f>
        <v>0</v>
      </c>
      <c r="R90" s="1541"/>
      <c r="S90" s="1514"/>
      <c r="T90" s="1406"/>
      <c r="U90" s="1406"/>
      <c r="V90" s="1406"/>
      <c r="W90" s="1406"/>
      <c r="X90" s="1406"/>
      <c r="Y90" s="1406"/>
      <c r="Z90" s="1406"/>
      <c r="AA90" s="1406"/>
      <c r="AB90" s="1406"/>
      <c r="AC90" s="1406"/>
      <c r="AD90" s="1406"/>
      <c r="AE90" s="1406"/>
      <c r="AF90" s="1406"/>
      <c r="AG90" s="1406"/>
      <c r="AH90" s="1406"/>
      <c r="AI90" s="1344"/>
      <c r="AJ90" s="1327"/>
      <c r="AK90" s="1327"/>
      <c r="AL90" s="1327"/>
      <c r="AM90" s="1327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</row>
    <row r="91" spans="2:137" s="2" customFormat="1" ht="18.75" customHeight="1">
      <c r="B91" s="1274"/>
      <c r="C91" s="16"/>
      <c r="D91" s="62" t="s">
        <v>47</v>
      </c>
      <c r="E91" s="1281">
        <v>66.249089999999882</v>
      </c>
      <c r="F91" s="1281">
        <v>74.798754599999839</v>
      </c>
      <c r="G91" s="1281">
        <v>73.63656080000014</v>
      </c>
      <c r="H91" s="1281">
        <v>48.595554100000001</v>
      </c>
      <c r="I91" s="1281">
        <v>40.419152199999964</v>
      </c>
      <c r="J91" s="1281">
        <v>46.45680840000005</v>
      </c>
      <c r="K91" s="1281">
        <v>51.233751400000017</v>
      </c>
      <c r="L91" s="1281">
        <v>56.873228600000033</v>
      </c>
      <c r="M91" s="1281">
        <v>57.856932899999961</v>
      </c>
      <c r="N91" s="1281">
        <v>60.677744899999979</v>
      </c>
      <c r="O91" s="1281">
        <v>59.551472400000023</v>
      </c>
      <c r="P91" s="1281">
        <v>61.636236599999961</v>
      </c>
      <c r="Q91" s="96">
        <f>SUM(E91:P91)</f>
        <v>697.98528690000001</v>
      </c>
      <c r="R91" s="1541"/>
      <c r="S91" s="1514"/>
      <c r="T91" s="1406"/>
      <c r="U91" s="1406"/>
      <c r="V91" s="1406"/>
      <c r="W91" s="1406"/>
      <c r="X91" s="1406"/>
      <c r="Y91" s="1406"/>
      <c r="Z91" s="1406"/>
      <c r="AA91" s="1406"/>
      <c r="AB91" s="1406"/>
      <c r="AC91" s="1406"/>
      <c r="AD91" s="1406"/>
      <c r="AE91" s="1406"/>
      <c r="AF91" s="1406"/>
      <c r="AG91" s="1406"/>
      <c r="AH91" s="1406"/>
      <c r="AI91" s="1344"/>
      <c r="AJ91" s="1327"/>
      <c r="AK91" s="1327"/>
      <c r="AL91" s="1327"/>
      <c r="AM91" s="1327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</row>
    <row r="92" spans="2:137" s="2" customFormat="1" ht="18.75" customHeight="1">
      <c r="B92" s="1274"/>
      <c r="C92" s="16"/>
      <c r="D92" s="62" t="s">
        <v>48</v>
      </c>
      <c r="E92" s="1281">
        <v>368.86414669999931</v>
      </c>
      <c r="F92" s="1281">
        <v>367.78897070000056</v>
      </c>
      <c r="G92" s="1281">
        <v>362.64256729999852</v>
      </c>
      <c r="H92" s="1281">
        <v>347.52876279999765</v>
      </c>
      <c r="I92" s="1281">
        <v>330.73317579999878</v>
      </c>
      <c r="J92" s="1281">
        <v>313.01655149999948</v>
      </c>
      <c r="K92" s="1281">
        <v>315.60312820000001</v>
      </c>
      <c r="L92" s="1281">
        <v>335.49026430000043</v>
      </c>
      <c r="M92" s="1281">
        <v>331.71959379999964</v>
      </c>
      <c r="N92" s="1281">
        <v>351.25967129999776</v>
      </c>
      <c r="O92" s="1281">
        <v>343.38837050000143</v>
      </c>
      <c r="P92" s="1281">
        <v>337.83012939999998</v>
      </c>
      <c r="Q92" s="96">
        <f>SUM(E92:P92)</f>
        <v>4105.8653322999935</v>
      </c>
      <c r="R92" s="1541"/>
      <c r="S92" s="1514"/>
      <c r="T92" s="1406"/>
      <c r="U92" s="1406"/>
      <c r="V92" s="1406"/>
      <c r="W92" s="1406"/>
      <c r="X92" s="1406"/>
      <c r="Y92" s="1406"/>
      <c r="Z92" s="1406"/>
      <c r="AA92" s="1406"/>
      <c r="AB92" s="1406"/>
      <c r="AC92" s="1406"/>
      <c r="AD92" s="1406"/>
      <c r="AE92" s="1406"/>
      <c r="AF92" s="1406"/>
      <c r="AG92" s="1406"/>
      <c r="AH92" s="1406"/>
      <c r="AI92" s="1344"/>
      <c r="AJ92" s="1327"/>
      <c r="AK92" s="1327"/>
      <c r="AL92" s="1327"/>
      <c r="AM92" s="1327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</row>
    <row r="93" spans="2:137" s="2" customFormat="1" ht="18.75" customHeight="1">
      <c r="B93" s="1275"/>
      <c r="C93" s="1278"/>
      <c r="D93" s="66" t="s">
        <v>49</v>
      </c>
      <c r="E93" s="151">
        <v>435.11323670000053</v>
      </c>
      <c r="F93" s="151">
        <v>442.58772529999948</v>
      </c>
      <c r="G93" s="151">
        <v>436.27912809999992</v>
      </c>
      <c r="H93" s="151">
        <v>396.12431690000062</v>
      </c>
      <c r="I93" s="151">
        <v>371.15232800000075</v>
      </c>
      <c r="J93" s="151">
        <v>359.47335990000147</v>
      </c>
      <c r="K93" s="151">
        <v>366.83687959999912</v>
      </c>
      <c r="L93" s="151">
        <v>392.36349290000032</v>
      </c>
      <c r="M93" s="151">
        <v>389.5765267000013</v>
      </c>
      <c r="N93" s="151">
        <v>411.93741620000247</v>
      </c>
      <c r="O93" s="151">
        <v>402.93984289999884</v>
      </c>
      <c r="P93" s="152">
        <v>399.46636599999727</v>
      </c>
      <c r="Q93" s="415">
        <f>+SUM(Q89:Q92)</f>
        <v>4803.8506191999932</v>
      </c>
      <c r="R93" s="1541"/>
      <c r="S93" s="1514"/>
      <c r="T93" s="1406"/>
      <c r="U93" s="1406"/>
      <c r="V93" s="1406"/>
      <c r="W93" s="1406"/>
      <c r="X93" s="1406"/>
      <c r="Y93" s="1406"/>
      <c r="Z93" s="1406"/>
      <c r="AA93" s="1406"/>
      <c r="AB93" s="1406"/>
      <c r="AC93" s="1406"/>
      <c r="AD93" s="1406"/>
      <c r="AE93" s="1406"/>
      <c r="AF93" s="1406"/>
      <c r="AG93" s="1406"/>
      <c r="AH93" s="1406"/>
      <c r="AI93" s="1344"/>
      <c r="AJ93" s="1327"/>
      <c r="AK93" s="1327"/>
      <c r="AL93" s="1327"/>
      <c r="AM93" s="1327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</row>
    <row r="94" spans="2:137" s="2" customFormat="1" ht="18.75" customHeight="1">
      <c r="B94" s="1280">
        <v>19</v>
      </c>
      <c r="C94" s="1276" t="s">
        <v>267</v>
      </c>
      <c r="D94" s="61" t="s">
        <v>45</v>
      </c>
      <c r="E94" s="143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50"/>
      <c r="Q94" s="414">
        <f>SUM(E94:P94)</f>
        <v>0</v>
      </c>
      <c r="R94" s="1541"/>
      <c r="S94" s="1514"/>
      <c r="T94" s="1406"/>
      <c r="U94" s="1406"/>
      <c r="V94" s="1406"/>
      <c r="W94" s="1406"/>
      <c r="X94" s="1406"/>
      <c r="Y94" s="1406"/>
      <c r="Z94" s="1406"/>
      <c r="AA94" s="1406"/>
      <c r="AB94" s="1406"/>
      <c r="AC94" s="1406"/>
      <c r="AD94" s="1406"/>
      <c r="AE94" s="1406"/>
      <c r="AF94" s="1406"/>
      <c r="AG94" s="1406"/>
      <c r="AH94" s="1406"/>
      <c r="AI94" s="1344"/>
      <c r="AJ94" s="1327"/>
      <c r="AK94" s="1327"/>
      <c r="AL94" s="1327"/>
      <c r="AM94" s="1327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</row>
    <row r="95" spans="2:137" s="2" customFormat="1" ht="18.75" customHeight="1">
      <c r="B95" s="1274"/>
      <c r="C95" s="1277"/>
      <c r="D95" s="62" t="s">
        <v>46</v>
      </c>
      <c r="E95" s="145">
        <v>0.49046999999999996</v>
      </c>
      <c r="F95" s="145">
        <v>0.76465601000000016</v>
      </c>
      <c r="G95" s="145">
        <v>0.65664898000000016</v>
      </c>
      <c r="H95" s="145">
        <v>0.48179000000000005</v>
      </c>
      <c r="I95" s="145">
        <v>0.35821001000000002</v>
      </c>
      <c r="J95" s="145">
        <v>1.1078309899999998</v>
      </c>
      <c r="K95" s="145">
        <v>1.6209899999999999</v>
      </c>
      <c r="L95" s="145">
        <v>0.17584499999999997</v>
      </c>
      <c r="M95" s="145">
        <v>0.21657001000000001</v>
      </c>
      <c r="N95" s="145">
        <v>0.22025600000000001</v>
      </c>
      <c r="O95" s="145">
        <v>0.20774400999999998</v>
      </c>
      <c r="P95" s="145">
        <v>0.19653700000000002</v>
      </c>
      <c r="Q95" s="96">
        <f>SUM(E95:P95)</f>
        <v>6.49754801</v>
      </c>
      <c r="R95" s="1541"/>
      <c r="S95" s="1514"/>
      <c r="T95" s="1406"/>
      <c r="U95" s="1406"/>
      <c r="V95" s="1406"/>
      <c r="W95" s="1406"/>
      <c r="X95" s="1406"/>
      <c r="Y95" s="1406"/>
      <c r="Z95" s="1406"/>
      <c r="AA95" s="1406"/>
      <c r="AB95" s="1406"/>
      <c r="AC95" s="1406"/>
      <c r="AD95" s="1406"/>
      <c r="AE95" s="1406"/>
      <c r="AF95" s="1406"/>
      <c r="AG95" s="1406"/>
      <c r="AH95" s="1406"/>
      <c r="AI95" s="1344"/>
      <c r="AJ95" s="1327"/>
      <c r="AK95" s="1327"/>
      <c r="AL95" s="1327"/>
      <c r="AM95" s="1327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</row>
    <row r="96" spans="2:137" s="2" customFormat="1" ht="18.75" customHeight="1">
      <c r="B96" s="1274"/>
      <c r="C96" s="16"/>
      <c r="D96" s="62" t="s">
        <v>47</v>
      </c>
      <c r="E96" s="145">
        <v>31.758721190000045</v>
      </c>
      <c r="F96" s="145">
        <v>31.143963050000032</v>
      </c>
      <c r="G96" s="145">
        <v>29.54090107999998</v>
      </c>
      <c r="H96" s="145">
        <v>24.359019960000047</v>
      </c>
      <c r="I96" s="145">
        <v>25.03406991000006</v>
      </c>
      <c r="J96" s="145">
        <v>23.870301860000041</v>
      </c>
      <c r="K96" s="145">
        <v>25.033820080000023</v>
      </c>
      <c r="L96" s="145">
        <v>25.56557986000001</v>
      </c>
      <c r="M96" s="145">
        <v>25.692800029999983</v>
      </c>
      <c r="N96" s="145">
        <v>27.463488900000097</v>
      </c>
      <c r="O96" s="145">
        <v>26.660190019999956</v>
      </c>
      <c r="P96" s="145">
        <v>28.440458149999994</v>
      </c>
      <c r="Q96" s="96">
        <f>SUM(E96:P96)</f>
        <v>324.56331409000023</v>
      </c>
      <c r="R96" s="1541"/>
      <c r="S96" s="1514"/>
      <c r="T96" s="1330"/>
      <c r="U96" s="1330"/>
      <c r="V96" s="1330"/>
      <c r="W96" s="1330"/>
      <c r="X96" s="1330"/>
      <c r="Y96" s="1330"/>
      <c r="Z96" s="1330"/>
      <c r="AA96" s="1330"/>
      <c r="AB96" s="1330"/>
      <c r="AC96" s="1534"/>
      <c r="AD96" s="1534"/>
      <c r="AE96" s="1534"/>
      <c r="AF96" s="1330"/>
      <c r="AG96" s="1330"/>
      <c r="AH96" s="1330"/>
      <c r="AI96" s="1327"/>
      <c r="AJ96" s="1327"/>
      <c r="AK96" s="1327"/>
      <c r="AL96" s="1327"/>
      <c r="AM96" s="1327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</row>
    <row r="97" spans="2:137" s="2" customFormat="1" ht="18.75" customHeight="1">
      <c r="B97" s="1274"/>
      <c r="C97" s="16"/>
      <c r="D97" s="62" t="s">
        <v>48</v>
      </c>
      <c r="E97" s="1281">
        <v>89.832823759999755</v>
      </c>
      <c r="F97" s="1281">
        <v>88.770328649999485</v>
      </c>
      <c r="G97" s="1281">
        <v>86.214423450000325</v>
      </c>
      <c r="H97" s="1281">
        <v>86.303220240000527</v>
      </c>
      <c r="I97" s="1281">
        <v>80.268349819999571</v>
      </c>
      <c r="J97" s="1281">
        <v>79.871857799999887</v>
      </c>
      <c r="K97" s="1281">
        <v>84.507250259999921</v>
      </c>
      <c r="L97" s="1281">
        <v>85.99754230000012</v>
      </c>
      <c r="M97" s="1281">
        <v>84.617922129999855</v>
      </c>
      <c r="N97" s="1281">
        <v>87.935127399999388</v>
      </c>
      <c r="O97" s="1281">
        <v>87.188136369999626</v>
      </c>
      <c r="P97" s="1281">
        <v>91.483984159999878</v>
      </c>
      <c r="Q97" s="96">
        <f>SUM(E97:P97)</f>
        <v>1032.9909663399983</v>
      </c>
      <c r="R97" s="1541"/>
      <c r="S97" s="1514"/>
      <c r="T97" s="1330"/>
      <c r="U97" s="1330"/>
      <c r="V97" s="1340"/>
      <c r="W97" s="1340"/>
      <c r="X97" s="1340"/>
      <c r="Y97" s="1340"/>
      <c r="Z97" s="1340"/>
      <c r="AA97" s="1330"/>
      <c r="AB97" s="1330"/>
      <c r="AC97" s="1534"/>
      <c r="AD97" s="1534"/>
      <c r="AE97" s="1534"/>
      <c r="AF97" s="1330"/>
      <c r="AG97" s="1330"/>
      <c r="AH97" s="1330"/>
      <c r="AI97" s="1327"/>
      <c r="AJ97" s="1327"/>
      <c r="AK97" s="1327"/>
      <c r="AL97" s="1327"/>
      <c r="AM97" s="1327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</row>
    <row r="98" spans="2:137" s="2" customFormat="1" ht="18.75" customHeight="1">
      <c r="B98" s="1275"/>
      <c r="C98" s="1278"/>
      <c r="D98" s="66" t="s">
        <v>49</v>
      </c>
      <c r="E98" s="151">
        <v>122.08201495000003</v>
      </c>
      <c r="F98" s="151">
        <v>120.67894771000029</v>
      </c>
      <c r="G98" s="151">
        <v>116.41197350999954</v>
      </c>
      <c r="H98" s="151">
        <v>111.14403019999976</v>
      </c>
      <c r="I98" s="151">
        <v>105.6606297400009</v>
      </c>
      <c r="J98" s="151">
        <v>104.84999065000011</v>
      </c>
      <c r="K98" s="151">
        <v>111.1620603399996</v>
      </c>
      <c r="L98" s="151">
        <v>111.73896715999994</v>
      </c>
      <c r="M98" s="151">
        <v>110.52729216999955</v>
      </c>
      <c r="N98" s="151">
        <v>115.61887229999988</v>
      </c>
      <c r="O98" s="151">
        <v>114.05607039999987</v>
      </c>
      <c r="P98" s="152">
        <v>120.12097931000035</v>
      </c>
      <c r="Q98" s="415">
        <f>+SUM(Q94:Q97)</f>
        <v>1364.0518284399986</v>
      </c>
      <c r="R98" s="1541"/>
      <c r="S98" s="1514"/>
      <c r="T98" s="1330"/>
      <c r="U98" s="1330"/>
      <c r="V98" s="1340"/>
      <c r="W98" s="1340"/>
      <c r="X98" s="1340"/>
      <c r="Y98" s="1340"/>
      <c r="Z98" s="1340"/>
      <c r="AA98" s="1330"/>
      <c r="AB98" s="1330"/>
      <c r="AC98" s="1534"/>
      <c r="AD98" s="1534"/>
      <c r="AE98" s="1534"/>
      <c r="AF98" s="1330"/>
      <c r="AG98" s="1330"/>
      <c r="AH98" s="1330"/>
      <c r="AI98" s="1327"/>
      <c r="AJ98" s="1327"/>
      <c r="AK98" s="1327"/>
      <c r="AL98" s="1327"/>
      <c r="AM98" s="1327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</row>
    <row r="99" spans="2:137" s="2" customFormat="1" ht="18.75" customHeight="1">
      <c r="B99" s="1280">
        <v>20</v>
      </c>
      <c r="C99" s="16" t="s">
        <v>268</v>
      </c>
      <c r="D99" s="61" t="s">
        <v>45</v>
      </c>
      <c r="E99" s="143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50"/>
      <c r="Q99" s="414">
        <f>SUM(E99:P99)</f>
        <v>0</v>
      </c>
      <c r="R99" s="1541"/>
      <c r="S99" s="1514"/>
      <c r="T99" s="1330"/>
      <c r="U99" s="1330"/>
      <c r="V99" s="1340"/>
      <c r="W99" s="1340"/>
      <c r="X99" s="1340"/>
      <c r="Y99" s="1340"/>
      <c r="Z99" s="1340"/>
      <c r="AA99" s="1330"/>
      <c r="AB99" s="1330"/>
      <c r="AC99" s="1330"/>
      <c r="AD99" s="1330"/>
      <c r="AE99" s="1330"/>
      <c r="AF99" s="1330"/>
      <c r="AG99" s="1330"/>
      <c r="AH99" s="1330"/>
      <c r="AI99" s="1327"/>
      <c r="AJ99" s="1327"/>
      <c r="AK99" s="1327"/>
      <c r="AL99" s="1327"/>
      <c r="AM99" s="1327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</row>
    <row r="100" spans="2:137" s="2" customFormat="1" ht="18.75" customHeight="1">
      <c r="B100" s="1274"/>
      <c r="C100" s="16"/>
      <c r="D100" s="62" t="s">
        <v>46</v>
      </c>
      <c r="E100" s="1281"/>
      <c r="F100" s="1281"/>
      <c r="G100" s="1281"/>
      <c r="H100" s="1281"/>
      <c r="I100" s="1281"/>
      <c r="J100" s="1281"/>
      <c r="K100" s="1281"/>
      <c r="L100" s="1281"/>
      <c r="M100" s="1281"/>
      <c r="N100" s="1281"/>
      <c r="O100" s="1281"/>
      <c r="P100" s="1282"/>
      <c r="Q100" s="408">
        <f>SUM(E100:P100)</f>
        <v>0</v>
      </c>
      <c r="R100" s="1541"/>
      <c r="S100" s="1514"/>
      <c r="T100" s="1330"/>
      <c r="U100" s="1330"/>
      <c r="V100" s="1340"/>
      <c r="W100" s="1340"/>
      <c r="X100" s="1340"/>
      <c r="Y100" s="1340"/>
      <c r="Z100" s="1340"/>
      <c r="AA100" s="1330"/>
      <c r="AB100" s="1330"/>
      <c r="AC100" s="1494"/>
      <c r="AD100" s="1494"/>
      <c r="AE100" s="1494"/>
      <c r="AF100" s="1330"/>
      <c r="AG100" s="1330"/>
      <c r="AH100" s="1330"/>
      <c r="AI100" s="1327"/>
      <c r="AJ100" s="1327"/>
      <c r="AK100" s="1327"/>
      <c r="AL100" s="1327"/>
      <c r="AM100" s="1327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</row>
    <row r="101" spans="2:137" s="2" customFormat="1" ht="18.75" customHeight="1">
      <c r="B101" s="1274"/>
      <c r="C101" s="16"/>
      <c r="D101" s="62" t="s">
        <v>47</v>
      </c>
      <c r="E101" s="1281">
        <v>111.80476021</v>
      </c>
      <c r="F101" s="1281">
        <v>121.67268085000019</v>
      </c>
      <c r="G101" s="1281">
        <v>97.731549510000107</v>
      </c>
      <c r="H101" s="1281">
        <v>68.893491499999996</v>
      </c>
      <c r="I101" s="1281">
        <v>71.147410379999968</v>
      </c>
      <c r="J101" s="1281">
        <v>75.092905990000062</v>
      </c>
      <c r="K101" s="1281">
        <v>77.779979000000083</v>
      </c>
      <c r="L101" s="1281">
        <v>81.4001224000001</v>
      </c>
      <c r="M101" s="1281">
        <v>84.479278509999915</v>
      </c>
      <c r="N101" s="1281">
        <v>83.246404800000022</v>
      </c>
      <c r="O101" s="1281">
        <v>86.621270799999948</v>
      </c>
      <c r="P101" s="1281">
        <v>85.527130700000072</v>
      </c>
      <c r="Q101" s="96">
        <f>SUM(E101:P101)</f>
        <v>1045.3969846500004</v>
      </c>
      <c r="R101" s="1541"/>
      <c r="S101" s="1514"/>
      <c r="T101" s="1330"/>
      <c r="U101" s="1330"/>
      <c r="V101" s="1330"/>
      <c r="W101" s="1330"/>
      <c r="X101" s="1330"/>
      <c r="Y101" s="1330"/>
      <c r="Z101" s="1330"/>
      <c r="AA101" s="1330"/>
      <c r="AB101" s="1330"/>
      <c r="AC101" s="1534"/>
      <c r="AD101" s="1534"/>
      <c r="AE101" s="1534"/>
      <c r="AF101" s="1330"/>
      <c r="AG101" s="1330"/>
      <c r="AH101" s="1330"/>
      <c r="AI101" s="1327"/>
      <c r="AJ101" s="1327"/>
      <c r="AK101" s="1327"/>
      <c r="AL101" s="1327"/>
      <c r="AM101" s="1327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</row>
    <row r="102" spans="2:137" s="2" customFormat="1" ht="18.75" customHeight="1">
      <c r="B102" s="1274"/>
      <c r="C102" s="16"/>
      <c r="D102" s="62" t="s">
        <v>48</v>
      </c>
      <c r="E102" s="1281">
        <v>398.69735642000001</v>
      </c>
      <c r="F102" s="1281">
        <v>409.92935201000097</v>
      </c>
      <c r="G102" s="1281">
        <v>385.62082423999965</v>
      </c>
      <c r="H102" s="1281">
        <v>368.480423999999</v>
      </c>
      <c r="I102" s="1281">
        <v>364.53302831000167</v>
      </c>
      <c r="J102" s="1281">
        <v>325.15469483999868</v>
      </c>
      <c r="K102" s="1281">
        <v>348.45254349999954</v>
      </c>
      <c r="L102" s="1281">
        <v>359.41095879999932</v>
      </c>
      <c r="M102" s="1281">
        <v>363.53713861999955</v>
      </c>
      <c r="N102" s="1281">
        <v>365.56002811000008</v>
      </c>
      <c r="O102" s="1281">
        <v>367.26202594000034</v>
      </c>
      <c r="P102" s="1281">
        <v>369.60838513000039</v>
      </c>
      <c r="Q102" s="96">
        <f>SUM(E102:P102)</f>
        <v>4426.246759919999</v>
      </c>
      <c r="R102" s="1541"/>
      <c r="S102" s="1514"/>
      <c r="T102" s="1330"/>
      <c r="U102" s="1330"/>
      <c r="V102" s="1330"/>
      <c r="W102" s="1330"/>
      <c r="X102" s="1330"/>
      <c r="Y102" s="1330"/>
      <c r="Z102" s="1330"/>
      <c r="AA102" s="1330"/>
      <c r="AB102" s="1330"/>
      <c r="AC102" s="1534"/>
      <c r="AD102" s="1534"/>
      <c r="AE102" s="1534"/>
      <c r="AF102" s="1330"/>
      <c r="AG102" s="1330"/>
      <c r="AH102" s="1330"/>
      <c r="AI102" s="1327"/>
      <c r="AJ102" s="1327"/>
      <c r="AK102" s="1327"/>
      <c r="AL102" s="1327"/>
      <c r="AM102" s="1327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</row>
    <row r="103" spans="2:137" s="2" customFormat="1" ht="18.75" customHeight="1">
      <c r="B103" s="1275"/>
      <c r="C103" s="1278"/>
      <c r="D103" s="66" t="s">
        <v>49</v>
      </c>
      <c r="E103" s="151">
        <v>510.50211662999811</v>
      </c>
      <c r="F103" s="151">
        <v>531.60203286000217</v>
      </c>
      <c r="G103" s="151">
        <v>483.35237374999991</v>
      </c>
      <c r="H103" s="151">
        <v>437.37391550000046</v>
      </c>
      <c r="I103" s="151">
        <v>435.68043869000064</v>
      </c>
      <c r="J103" s="151">
        <v>400.24760083000001</v>
      </c>
      <c r="K103" s="151">
        <v>426.23252250000144</v>
      </c>
      <c r="L103" s="151">
        <v>440.8110812000013</v>
      </c>
      <c r="M103" s="151">
        <v>448.01641712999975</v>
      </c>
      <c r="N103" s="151">
        <v>448.80643291000109</v>
      </c>
      <c r="O103" s="151">
        <v>453.88329673999709</v>
      </c>
      <c r="P103" s="152">
        <v>455.13551582999958</v>
      </c>
      <c r="Q103" s="415">
        <f>+SUM(Q99:Q102)</f>
        <v>5471.6437445699994</v>
      </c>
      <c r="R103" s="1541"/>
      <c r="S103" s="1514"/>
      <c r="T103" s="1330"/>
      <c r="U103" s="1330"/>
      <c r="V103" s="1330"/>
      <c r="W103" s="1330"/>
      <c r="X103" s="1330"/>
      <c r="Y103" s="1330"/>
      <c r="Z103" s="1330"/>
      <c r="AA103" s="1330"/>
      <c r="AB103" s="1330"/>
      <c r="AC103" s="1534"/>
      <c r="AD103" s="1534"/>
      <c r="AE103" s="1534"/>
      <c r="AF103" s="1330"/>
      <c r="AG103" s="1330"/>
      <c r="AH103" s="1330"/>
      <c r="AI103" s="1327"/>
      <c r="AJ103" s="1327"/>
      <c r="AK103" s="1327"/>
      <c r="AL103" s="1327"/>
      <c r="AM103" s="1327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</row>
    <row r="104" spans="2:137" s="2" customFormat="1" ht="18.75" customHeight="1">
      <c r="B104" s="1280">
        <v>21</v>
      </c>
      <c r="C104" s="16" t="s">
        <v>269</v>
      </c>
      <c r="D104" s="61" t="s">
        <v>45</v>
      </c>
      <c r="E104" s="143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50"/>
      <c r="Q104" s="414">
        <f>SUM(E104:P104)</f>
        <v>0</v>
      </c>
      <c r="R104" s="1541"/>
      <c r="S104" s="1514"/>
      <c r="T104" s="1330"/>
      <c r="U104" s="1330"/>
      <c r="V104" s="1330"/>
      <c r="W104" s="1330"/>
      <c r="X104" s="1330"/>
      <c r="Y104" s="1330"/>
      <c r="Z104" s="1330"/>
      <c r="AA104" s="1330"/>
      <c r="AB104" s="1330"/>
      <c r="AC104" s="1330"/>
      <c r="AD104" s="1330"/>
      <c r="AE104" s="1330"/>
      <c r="AF104" s="1330"/>
      <c r="AG104" s="1330"/>
      <c r="AH104" s="1330"/>
      <c r="AI104" s="1327"/>
      <c r="AJ104" s="1327"/>
      <c r="AK104" s="1327"/>
      <c r="AL104" s="1327"/>
      <c r="AM104" s="1327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</row>
    <row r="105" spans="2:137" s="2" customFormat="1" ht="18.75" customHeight="1">
      <c r="B105" s="1274"/>
      <c r="C105" s="16"/>
      <c r="D105" s="62" t="s">
        <v>46</v>
      </c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6"/>
      <c r="Q105" s="408">
        <f>SUM(E105:P105)</f>
        <v>0</v>
      </c>
      <c r="R105" s="1541"/>
      <c r="S105" s="1514"/>
      <c r="T105" s="1330"/>
      <c r="U105" s="1330"/>
      <c r="V105" s="1330"/>
      <c r="W105" s="1330"/>
      <c r="X105" s="1330"/>
      <c r="Y105" s="1330"/>
      <c r="Z105" s="1330"/>
      <c r="AA105" s="1330"/>
      <c r="AB105" s="1330"/>
      <c r="AC105" s="1494"/>
      <c r="AD105" s="1494"/>
      <c r="AE105" s="1494"/>
      <c r="AF105" s="1330"/>
      <c r="AG105" s="1330"/>
      <c r="AH105" s="1330"/>
      <c r="AI105" s="1327"/>
      <c r="AJ105" s="1327"/>
      <c r="AK105" s="1327"/>
      <c r="AL105" s="1327"/>
      <c r="AM105" s="1327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</row>
    <row r="106" spans="2:137" s="2" customFormat="1" ht="18.75" customHeight="1">
      <c r="B106" s="1274"/>
      <c r="C106" s="16"/>
      <c r="D106" s="62" t="s">
        <v>47</v>
      </c>
      <c r="E106" s="1281">
        <v>1.1694041999999996</v>
      </c>
      <c r="F106" s="1281">
        <v>0.86023430000000012</v>
      </c>
      <c r="G106" s="1281">
        <v>1.1097573999999994</v>
      </c>
      <c r="H106" s="1281">
        <v>0.70001589999999991</v>
      </c>
      <c r="I106" s="1281">
        <v>0.32178159999999995</v>
      </c>
      <c r="J106" s="1281">
        <v>0.29460099999999995</v>
      </c>
      <c r="K106" s="1281">
        <v>0.29289399999999988</v>
      </c>
      <c r="L106" s="1281">
        <v>1.2681335000000002</v>
      </c>
      <c r="M106" s="1281">
        <v>0.39290230000000009</v>
      </c>
      <c r="N106" s="1281">
        <v>0.43377190000000004</v>
      </c>
      <c r="O106" s="1281">
        <v>0.48204310000000006</v>
      </c>
      <c r="P106" s="1281">
        <v>0.43457990000000002</v>
      </c>
      <c r="Q106" s="96">
        <f>SUM(E106:P106)</f>
        <v>7.7601190999999998</v>
      </c>
      <c r="R106" s="1541"/>
      <c r="S106" s="1514"/>
      <c r="T106" s="1330"/>
      <c r="U106" s="1330"/>
      <c r="V106" s="1330"/>
      <c r="W106" s="1330"/>
      <c r="X106" s="1330"/>
      <c r="Y106" s="1330"/>
      <c r="Z106" s="1330"/>
      <c r="AA106" s="1330"/>
      <c r="AB106" s="1330"/>
      <c r="AC106" s="1534"/>
      <c r="AD106" s="1534"/>
      <c r="AE106" s="1534"/>
      <c r="AF106" s="1330"/>
      <c r="AG106" s="1330"/>
      <c r="AH106" s="1330"/>
      <c r="AI106" s="1327"/>
      <c r="AJ106" s="1327"/>
      <c r="AK106" s="1327"/>
      <c r="AL106" s="1327"/>
      <c r="AM106" s="1327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</row>
    <row r="107" spans="2:137" s="2" customFormat="1" ht="18.75" customHeight="1">
      <c r="B107" s="1274"/>
      <c r="C107" s="16"/>
      <c r="D107" s="62" t="s">
        <v>48</v>
      </c>
      <c r="E107" s="1281">
        <v>0.98116709999999963</v>
      </c>
      <c r="F107" s="1281">
        <v>1.1366071999999996</v>
      </c>
      <c r="G107" s="1281">
        <v>0.92024679999999981</v>
      </c>
      <c r="H107" s="1281">
        <v>0.91371380000000035</v>
      </c>
      <c r="I107" s="1281">
        <v>1.1281774999999998</v>
      </c>
      <c r="J107" s="1281">
        <v>0.84945759999999915</v>
      </c>
      <c r="K107" s="1281">
        <v>0.73065819999999959</v>
      </c>
      <c r="L107" s="1281">
        <v>0.84678140000000102</v>
      </c>
      <c r="M107" s="1281">
        <v>0.78307579999999988</v>
      </c>
      <c r="N107" s="1281">
        <v>0.83746349999999958</v>
      </c>
      <c r="O107" s="1281">
        <v>0.9462341999999998</v>
      </c>
      <c r="P107" s="1281">
        <v>1.2167899000000002</v>
      </c>
      <c r="Q107" s="96">
        <f>SUM(E107:P107)</f>
        <v>11.290372999999999</v>
      </c>
      <c r="R107" s="1541"/>
      <c r="S107" s="1514"/>
      <c r="T107" s="1330"/>
      <c r="U107" s="1330"/>
      <c r="V107" s="1330"/>
      <c r="W107" s="1330"/>
      <c r="X107" s="1330"/>
      <c r="Y107" s="1330"/>
      <c r="Z107" s="1330"/>
      <c r="AA107" s="1330"/>
      <c r="AB107" s="1330"/>
      <c r="AC107" s="1534"/>
      <c r="AD107" s="1534"/>
      <c r="AE107" s="1534"/>
      <c r="AF107" s="1330"/>
      <c r="AG107" s="1330"/>
      <c r="AH107" s="1330"/>
      <c r="AI107" s="1327"/>
      <c r="AJ107" s="1327"/>
      <c r="AK107" s="1327"/>
      <c r="AL107" s="1327"/>
      <c r="AM107" s="1327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</row>
    <row r="108" spans="2:137" s="2" customFormat="1" ht="18.75" customHeight="1">
      <c r="B108" s="1275"/>
      <c r="C108" s="1278"/>
      <c r="D108" s="66" t="s">
        <v>49</v>
      </c>
      <c r="E108" s="151">
        <v>2.1505713000000002</v>
      </c>
      <c r="F108" s="151">
        <v>1.9968414999999999</v>
      </c>
      <c r="G108" s="151">
        <v>2.0300042000000005</v>
      </c>
      <c r="H108" s="151">
        <v>1.613729699999999</v>
      </c>
      <c r="I108" s="151">
        <v>1.4499591000000001</v>
      </c>
      <c r="J108" s="151">
        <v>1.1440585999999999</v>
      </c>
      <c r="K108" s="151">
        <v>1.0235522000000004</v>
      </c>
      <c r="L108" s="151">
        <v>2.1149148999999987</v>
      </c>
      <c r="M108" s="151">
        <v>1.1759780999999996</v>
      </c>
      <c r="N108" s="151">
        <v>1.2712353999999997</v>
      </c>
      <c r="O108" s="151">
        <v>1.4282772999999993</v>
      </c>
      <c r="P108" s="152">
        <v>1.6513697999999997</v>
      </c>
      <c r="Q108" s="415">
        <f>+SUM(Q104:Q107)</f>
        <v>19.0504921</v>
      </c>
      <c r="R108" s="1541"/>
      <c r="S108" s="1514"/>
      <c r="T108" s="1330"/>
      <c r="U108" s="1330"/>
      <c r="V108" s="1330"/>
      <c r="W108" s="1330"/>
      <c r="X108" s="1330"/>
      <c r="Y108" s="1330"/>
      <c r="Z108" s="1330"/>
      <c r="AA108" s="1330"/>
      <c r="AB108" s="1330"/>
      <c r="AC108" s="1534"/>
      <c r="AD108" s="1534"/>
      <c r="AE108" s="1534"/>
      <c r="AF108" s="1330"/>
      <c r="AG108" s="1330"/>
      <c r="AH108" s="1330"/>
      <c r="AI108" s="1327"/>
      <c r="AJ108" s="1327"/>
      <c r="AK108" s="1327"/>
      <c r="AL108" s="1327"/>
      <c r="AM108" s="1327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</row>
    <row r="109" spans="2:137" s="2" customFormat="1" ht="18.75" customHeight="1">
      <c r="B109" s="1280">
        <v>22</v>
      </c>
      <c r="C109" s="16" t="s">
        <v>30</v>
      </c>
      <c r="D109" s="61" t="s">
        <v>45</v>
      </c>
      <c r="E109" s="143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50"/>
      <c r="Q109" s="414">
        <f>SUM(E109:P109)</f>
        <v>0</v>
      </c>
      <c r="R109" s="1541"/>
      <c r="S109" s="1514"/>
      <c r="T109" s="1330"/>
      <c r="U109" s="1330"/>
      <c r="V109" s="1330"/>
      <c r="W109" s="1330"/>
      <c r="X109" s="1330"/>
      <c r="Y109" s="1330"/>
      <c r="Z109" s="1330"/>
      <c r="AA109" s="1330"/>
      <c r="AB109" s="1330"/>
      <c r="AC109" s="1330"/>
      <c r="AD109" s="1330"/>
      <c r="AE109" s="1330"/>
      <c r="AF109" s="1330"/>
      <c r="AG109" s="1330"/>
      <c r="AH109" s="1330"/>
      <c r="AI109" s="1327"/>
      <c r="AJ109" s="1327"/>
      <c r="AK109" s="1327"/>
      <c r="AL109" s="1327"/>
      <c r="AM109" s="1327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</row>
    <row r="110" spans="2:137" s="2" customFormat="1" ht="18.75" customHeight="1">
      <c r="B110" s="1274"/>
      <c r="C110" s="16"/>
      <c r="D110" s="62" t="s">
        <v>46</v>
      </c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6"/>
      <c r="Q110" s="408">
        <f>SUM(E110:P110)</f>
        <v>0</v>
      </c>
      <c r="R110" s="1541"/>
      <c r="S110" s="1514"/>
      <c r="T110" s="1330"/>
      <c r="U110" s="1330"/>
      <c r="V110" s="1330"/>
      <c r="W110" s="1330"/>
      <c r="X110" s="1330"/>
      <c r="Y110" s="1330"/>
      <c r="Z110" s="1330"/>
      <c r="AA110" s="1330"/>
      <c r="AB110" s="1330"/>
      <c r="AC110" s="1494"/>
      <c r="AD110" s="1494"/>
      <c r="AE110" s="1494"/>
      <c r="AF110" s="1330"/>
      <c r="AG110" s="1330"/>
      <c r="AH110" s="1330"/>
      <c r="AI110" s="1327"/>
      <c r="AJ110" s="1327"/>
      <c r="AK110" s="1327"/>
      <c r="AL110" s="1327"/>
      <c r="AM110" s="1327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</row>
    <row r="111" spans="2:137" s="2" customFormat="1" ht="18.75" customHeight="1">
      <c r="B111" s="1274"/>
      <c r="C111" s="16"/>
      <c r="D111" s="62" t="s">
        <v>47</v>
      </c>
      <c r="E111" s="1281">
        <v>0.3131237</v>
      </c>
      <c r="F111" s="1281">
        <v>0.27432440000000002</v>
      </c>
      <c r="G111" s="1281">
        <v>0.22738989999999998</v>
      </c>
      <c r="H111" s="1281">
        <v>0.21251269999999997</v>
      </c>
      <c r="I111" s="1281">
        <v>0.22439990000000004</v>
      </c>
      <c r="J111" s="1281">
        <v>0.26538210000000001</v>
      </c>
      <c r="K111" s="1281">
        <v>0.26951570000000002</v>
      </c>
      <c r="L111" s="1281">
        <v>0.23485009999999995</v>
      </c>
      <c r="M111" s="1281">
        <v>0.23324459999999997</v>
      </c>
      <c r="N111" s="1281">
        <v>0.3009906</v>
      </c>
      <c r="O111" s="1281">
        <v>0.30060240000000005</v>
      </c>
      <c r="P111" s="1281">
        <v>0.32090420000000003</v>
      </c>
      <c r="Q111" s="428">
        <f>SUM(E111:P111)</f>
        <v>3.1772403000000002</v>
      </c>
      <c r="R111" s="1541"/>
      <c r="S111" s="1514"/>
      <c r="T111" s="1330"/>
      <c r="U111" s="1330"/>
      <c r="V111" s="1330"/>
      <c r="W111" s="1330"/>
      <c r="X111" s="1330"/>
      <c r="Y111" s="1330"/>
      <c r="Z111" s="1330"/>
      <c r="AA111" s="1330"/>
      <c r="AB111" s="1330"/>
      <c r="AC111" s="1534"/>
      <c r="AD111" s="1534"/>
      <c r="AE111" s="1534"/>
      <c r="AF111" s="1330"/>
      <c r="AG111" s="1330"/>
      <c r="AH111" s="1330"/>
      <c r="AI111" s="1327"/>
      <c r="AJ111" s="1327"/>
      <c r="AK111" s="1327"/>
      <c r="AL111" s="1327"/>
      <c r="AM111" s="1327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</row>
    <row r="112" spans="2:137" s="2" customFormat="1" ht="18.75" customHeight="1">
      <c r="B112" s="1274"/>
      <c r="C112" s="16"/>
      <c r="D112" s="62" t="s">
        <v>48</v>
      </c>
      <c r="E112" s="1281">
        <v>0.66967520000000003</v>
      </c>
      <c r="F112" s="1281">
        <v>0.62461330000000004</v>
      </c>
      <c r="G112" s="1281">
        <v>0.65367909999999996</v>
      </c>
      <c r="H112" s="1281">
        <v>0.6020238</v>
      </c>
      <c r="I112" s="1281">
        <v>0.62697639999999988</v>
      </c>
      <c r="J112" s="1281">
        <v>0.62711250000000007</v>
      </c>
      <c r="K112" s="1281">
        <v>0.64093620000000007</v>
      </c>
      <c r="L112" s="1281">
        <v>0.66302699999999992</v>
      </c>
      <c r="M112" s="1281">
        <v>0.65815910000000011</v>
      </c>
      <c r="N112" s="1281">
        <v>0.68695129999999993</v>
      </c>
      <c r="O112" s="1281">
        <v>0.69742530000000003</v>
      </c>
      <c r="P112" s="1281">
        <v>0.69799220000000017</v>
      </c>
      <c r="Q112" s="428">
        <f>SUM(E112:P112)</f>
        <v>7.8485713999999982</v>
      </c>
      <c r="R112" s="1541"/>
      <c r="S112" s="1514"/>
      <c r="T112" s="1330"/>
      <c r="U112" s="1330"/>
      <c r="V112" s="1330"/>
      <c r="W112" s="1330"/>
      <c r="X112" s="1330"/>
      <c r="Y112" s="1330"/>
      <c r="Z112" s="1330"/>
      <c r="AA112" s="1330"/>
      <c r="AB112" s="1330"/>
      <c r="AC112" s="1534"/>
      <c r="AD112" s="1534"/>
      <c r="AE112" s="1534"/>
      <c r="AF112" s="1330"/>
      <c r="AG112" s="1330"/>
      <c r="AH112" s="1330"/>
      <c r="AI112" s="1327"/>
      <c r="AJ112" s="1327"/>
      <c r="AK112" s="1327"/>
      <c r="AL112" s="1327"/>
      <c r="AM112" s="1327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</row>
    <row r="113" spans="1:137" s="2" customFormat="1" ht="18.75" customHeight="1">
      <c r="B113" s="1275"/>
      <c r="C113" s="1278"/>
      <c r="D113" s="66" t="s">
        <v>49</v>
      </c>
      <c r="E113" s="151">
        <v>0.98279889999999992</v>
      </c>
      <c r="F113" s="151">
        <v>0.89893769999999984</v>
      </c>
      <c r="G113" s="151">
        <v>0.88106899999999988</v>
      </c>
      <c r="H113" s="151">
        <v>0.8145365</v>
      </c>
      <c r="I113" s="151">
        <v>0.85137629999999986</v>
      </c>
      <c r="J113" s="151">
        <v>0.89249459999999992</v>
      </c>
      <c r="K113" s="151">
        <v>0.9104519000000002</v>
      </c>
      <c r="L113" s="151">
        <v>0.89787709999999998</v>
      </c>
      <c r="M113" s="151">
        <v>0.89140370000000002</v>
      </c>
      <c r="N113" s="151">
        <v>0.98794189999999971</v>
      </c>
      <c r="O113" s="151">
        <v>0.99802769999999985</v>
      </c>
      <c r="P113" s="152">
        <v>1.0188964</v>
      </c>
      <c r="Q113" s="427">
        <f>+SUM(Q109:Q112)</f>
        <v>11.025811699999998</v>
      </c>
      <c r="R113" s="1541"/>
      <c r="S113" s="1514"/>
      <c r="T113" s="1330"/>
      <c r="U113" s="1330"/>
      <c r="V113" s="1330"/>
      <c r="W113" s="1330"/>
      <c r="X113" s="1330"/>
      <c r="Y113" s="1330"/>
      <c r="Z113" s="1330"/>
      <c r="AA113" s="1330"/>
      <c r="AB113" s="1330"/>
      <c r="AC113" s="1534"/>
      <c r="AD113" s="1534"/>
      <c r="AE113" s="1534"/>
      <c r="AF113" s="1330"/>
      <c r="AG113" s="1330"/>
      <c r="AH113" s="1330"/>
      <c r="AI113" s="1327"/>
      <c r="AJ113" s="1327"/>
      <c r="AK113" s="1327"/>
      <c r="AL113" s="1327"/>
      <c r="AM113" s="1327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</row>
    <row r="114" spans="1:137" s="2" customFormat="1" ht="18.75" customHeight="1">
      <c r="B114" s="1280">
        <v>23</v>
      </c>
      <c r="C114" s="16" t="s">
        <v>32</v>
      </c>
      <c r="D114" s="61" t="s">
        <v>45</v>
      </c>
      <c r="E114" s="143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50"/>
      <c r="Q114" s="414">
        <f>SUM(E114:P114)</f>
        <v>0</v>
      </c>
      <c r="R114" s="1541"/>
      <c r="S114" s="1514"/>
      <c r="T114" s="1330"/>
      <c r="U114" s="1330"/>
      <c r="V114" s="1330"/>
      <c r="W114" s="1330"/>
      <c r="X114" s="1330"/>
      <c r="Y114" s="1330"/>
      <c r="Z114" s="1330"/>
      <c r="AA114" s="1330"/>
      <c r="AB114" s="1330"/>
      <c r="AC114" s="1330"/>
      <c r="AD114" s="1330"/>
      <c r="AE114" s="1330"/>
      <c r="AF114" s="1330"/>
      <c r="AG114" s="1330"/>
      <c r="AH114" s="1330"/>
      <c r="AI114" s="1327"/>
      <c r="AJ114" s="1327"/>
      <c r="AK114" s="1327"/>
      <c r="AL114" s="1327"/>
      <c r="AM114" s="1327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</row>
    <row r="115" spans="1:137" s="2" customFormat="1" ht="18.75" customHeight="1">
      <c r="B115" s="1274"/>
      <c r="C115" s="16"/>
      <c r="D115" s="62" t="s">
        <v>46</v>
      </c>
      <c r="E115" s="145">
        <v>2.7997000000000001E-2</v>
      </c>
      <c r="F115" s="145">
        <v>7.9399999999999991E-3</v>
      </c>
      <c r="G115" s="145">
        <v>5.1400000000000003E-4</v>
      </c>
      <c r="H115" s="145">
        <v>1.477E-3</v>
      </c>
      <c r="I115" s="145">
        <v>0</v>
      </c>
      <c r="J115" s="145">
        <v>2.6610999999999999E-2</v>
      </c>
      <c r="K115" s="145">
        <v>2.6079000000000001E-2</v>
      </c>
      <c r="L115" s="145">
        <v>2.8931999999999999E-2</v>
      </c>
      <c r="M115" s="145">
        <v>2.8365999999999999E-2</v>
      </c>
      <c r="N115" s="145">
        <v>3.1012000000000001E-2</v>
      </c>
      <c r="O115" s="145">
        <v>2.9196E-2</v>
      </c>
      <c r="P115" s="145">
        <v>3.4707000000000002E-2</v>
      </c>
      <c r="Q115" s="96">
        <f>SUM(E115:P115)</f>
        <v>0.24283100000000002</v>
      </c>
      <c r="R115" s="1541"/>
      <c r="S115" s="1514"/>
      <c r="T115" s="1494"/>
      <c r="U115" s="1494"/>
      <c r="V115" s="1494"/>
      <c r="W115" s="1494"/>
      <c r="X115" s="1494"/>
      <c r="Y115" s="1494"/>
      <c r="Z115" s="1494"/>
      <c r="AA115" s="1494"/>
      <c r="AB115" s="1494"/>
      <c r="AC115" s="1494"/>
      <c r="AD115" s="1494"/>
      <c r="AE115" s="1494"/>
      <c r="AF115" s="1330"/>
      <c r="AG115" s="1330"/>
      <c r="AH115" s="1330"/>
      <c r="AI115" s="1327"/>
      <c r="AJ115" s="1327"/>
      <c r="AK115" s="1327"/>
      <c r="AL115" s="1327"/>
      <c r="AM115" s="1327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</row>
    <row r="116" spans="1:137" s="2" customFormat="1" ht="18.75" customHeight="1">
      <c r="B116" s="1274"/>
      <c r="C116" s="16"/>
      <c r="D116" s="62" t="s">
        <v>47</v>
      </c>
      <c r="E116" s="1281">
        <v>14.799781200000009</v>
      </c>
      <c r="F116" s="1281">
        <v>13.785257100000003</v>
      </c>
      <c r="G116" s="1281">
        <v>12.489352700000014</v>
      </c>
      <c r="H116" s="1281">
        <v>9.8202101000000077</v>
      </c>
      <c r="I116" s="1281">
        <v>10.534572799999996</v>
      </c>
      <c r="J116" s="1281">
        <v>10.9559639</v>
      </c>
      <c r="K116" s="1281">
        <v>11.426815100000002</v>
      </c>
      <c r="L116" s="1281">
        <v>11.405020399999991</v>
      </c>
      <c r="M116" s="1281">
        <v>11.597804399999996</v>
      </c>
      <c r="N116" s="1281">
        <v>12.177626899999986</v>
      </c>
      <c r="O116" s="1281">
        <v>11.918844399999994</v>
      </c>
      <c r="P116" s="1281">
        <v>12.209945799999991</v>
      </c>
      <c r="Q116" s="96">
        <f>SUM(E116:P116)</f>
        <v>143.12119479999996</v>
      </c>
      <c r="R116" s="1541"/>
      <c r="S116" s="1514"/>
      <c r="T116" s="1534"/>
      <c r="U116" s="1534"/>
      <c r="V116" s="1534"/>
      <c r="W116" s="1534"/>
      <c r="X116" s="1534"/>
      <c r="Y116" s="1534"/>
      <c r="Z116" s="1534"/>
      <c r="AA116" s="1534"/>
      <c r="AB116" s="1534"/>
      <c r="AC116" s="1534"/>
      <c r="AD116" s="1534"/>
      <c r="AE116" s="1534"/>
      <c r="AF116" s="1330"/>
      <c r="AG116" s="1330"/>
      <c r="AH116" s="1330"/>
      <c r="AI116" s="1327"/>
      <c r="AJ116" s="1327"/>
      <c r="AK116" s="1327"/>
      <c r="AL116" s="1327"/>
      <c r="AM116" s="1327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s="2" customFormat="1" ht="18.75" customHeight="1">
      <c r="B117" s="1274"/>
      <c r="C117" s="16"/>
      <c r="D117" s="62" t="s">
        <v>48</v>
      </c>
      <c r="E117" s="1281">
        <v>60.901757299999993</v>
      </c>
      <c r="F117" s="1281">
        <v>56.981953399999938</v>
      </c>
      <c r="G117" s="1281">
        <v>59.179958400000139</v>
      </c>
      <c r="H117" s="1281">
        <v>57.905394499999829</v>
      </c>
      <c r="I117" s="1281">
        <v>53.827117600000108</v>
      </c>
      <c r="J117" s="1281">
        <v>49.619656099999766</v>
      </c>
      <c r="K117" s="1281">
        <v>56.154360600000082</v>
      </c>
      <c r="L117" s="1281">
        <v>57.991776900000133</v>
      </c>
      <c r="M117" s="1281">
        <v>56.533830600000002</v>
      </c>
      <c r="N117" s="1281">
        <v>59.633077100000051</v>
      </c>
      <c r="O117" s="1281">
        <v>58.164792900000023</v>
      </c>
      <c r="P117" s="1281">
        <v>60.663494999999941</v>
      </c>
      <c r="Q117" s="96">
        <f>SUM(E117:P117)</f>
        <v>687.55717040000002</v>
      </c>
      <c r="R117" s="1541"/>
      <c r="S117" s="1514"/>
      <c r="T117" s="1534"/>
      <c r="U117" s="1534"/>
      <c r="V117" s="1534"/>
      <c r="W117" s="1534"/>
      <c r="X117" s="1534"/>
      <c r="Y117" s="1534"/>
      <c r="Z117" s="1534"/>
      <c r="AA117" s="1534"/>
      <c r="AB117" s="1534"/>
      <c r="AC117" s="1534"/>
      <c r="AD117" s="1534"/>
      <c r="AE117" s="1534"/>
      <c r="AF117" s="1330"/>
      <c r="AG117" s="1330"/>
      <c r="AH117" s="1330"/>
      <c r="AI117" s="1327"/>
      <c r="AJ117" s="1327"/>
      <c r="AK117" s="1327"/>
      <c r="AL117" s="1327"/>
      <c r="AM117" s="1327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</row>
    <row r="118" spans="1:137" s="2" customFormat="1" ht="18.75" customHeight="1" thickBot="1">
      <c r="B118" s="154"/>
      <c r="C118" s="1279"/>
      <c r="D118" s="553" t="s">
        <v>49</v>
      </c>
      <c r="E118" s="432">
        <v>75.72953549999994</v>
      </c>
      <c r="F118" s="432">
        <v>70.775150499999754</v>
      </c>
      <c r="G118" s="432">
        <v>71.669825100000025</v>
      </c>
      <c r="H118" s="432">
        <v>67.727081599999764</v>
      </c>
      <c r="I118" s="432">
        <v>64.361690400000043</v>
      </c>
      <c r="J118" s="432">
        <v>60.602230999999989</v>
      </c>
      <c r="K118" s="432">
        <v>67.607254699999842</v>
      </c>
      <c r="L118" s="432">
        <v>69.425729299999858</v>
      </c>
      <c r="M118" s="432">
        <v>68.160000999999482</v>
      </c>
      <c r="N118" s="432">
        <v>71.841716000000105</v>
      </c>
      <c r="O118" s="432">
        <v>70.112833299999608</v>
      </c>
      <c r="P118" s="554">
        <v>72.908147800000123</v>
      </c>
      <c r="Q118" s="433">
        <f>+SUM(Q114:Q117)</f>
        <v>830.92119619999994</v>
      </c>
      <c r="R118" s="1541"/>
      <c r="S118" s="1514"/>
      <c r="T118" s="1534"/>
      <c r="U118" s="1534"/>
      <c r="V118" s="1534"/>
      <c r="W118" s="1534"/>
      <c r="X118" s="1534"/>
      <c r="Y118" s="1534"/>
      <c r="Z118" s="1534"/>
      <c r="AA118" s="1534"/>
      <c r="AB118" s="1534"/>
      <c r="AC118" s="1534"/>
      <c r="AD118" s="1534"/>
      <c r="AE118" s="1534"/>
      <c r="AF118" s="1330"/>
      <c r="AG118" s="1330"/>
      <c r="AH118" s="1330"/>
      <c r="AI118" s="1327"/>
      <c r="AJ118" s="1327"/>
      <c r="AK118" s="1327"/>
      <c r="AL118" s="1327"/>
      <c r="AM118" s="1327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</row>
    <row r="119" spans="1:137" s="2" customFormat="1" ht="18.75" customHeight="1" thickBot="1">
      <c r="B119" s="14"/>
      <c r="C119" s="155"/>
      <c r="D119" s="13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156"/>
      <c r="Q119" s="45"/>
      <c r="R119" s="1543"/>
      <c r="S119" s="1514"/>
      <c r="T119" s="1544"/>
      <c r="U119" s="1330"/>
      <c r="V119" s="1330"/>
      <c r="W119" s="1330"/>
      <c r="X119" s="1330"/>
      <c r="Y119" s="1330"/>
      <c r="Z119" s="1330"/>
      <c r="AA119" s="1330"/>
      <c r="AB119" s="1330"/>
      <c r="AC119" s="1330"/>
      <c r="AD119" s="1330"/>
      <c r="AE119" s="1330"/>
      <c r="AF119" s="1330"/>
      <c r="AG119" s="1330"/>
      <c r="AH119" s="1330"/>
      <c r="AI119" s="1327"/>
      <c r="AJ119" s="1327"/>
      <c r="AK119" s="1327"/>
      <c r="AL119" s="1327"/>
      <c r="AM119" s="1327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</row>
    <row r="120" spans="1:137" s="2" customFormat="1" ht="18.75" customHeight="1">
      <c r="B120" s="2035" t="s">
        <v>179</v>
      </c>
      <c r="C120" s="2036"/>
      <c r="D120" s="418" t="s">
        <v>45</v>
      </c>
      <c r="E120" s="421">
        <f>SUMIF($D$4:$D$118,$D$120,E$4:E$118)</f>
        <v>9.5580999999999999E-2</v>
      </c>
      <c r="F120" s="421">
        <f t="shared" ref="F120:P120" si="0">SUMIF($D$4:$D$118,$D$120,F$4:F$118)</f>
        <v>0.115603</v>
      </c>
      <c r="G120" s="421">
        <f t="shared" si="0"/>
        <v>6.973E-2</v>
      </c>
      <c r="H120" s="421">
        <f t="shared" si="0"/>
        <v>8.1290000000000008E-3</v>
      </c>
      <c r="I120" s="421">
        <f t="shared" si="0"/>
        <v>6.489E-3</v>
      </c>
      <c r="J120" s="421">
        <f t="shared" si="0"/>
        <v>7.2690000000000003E-3</v>
      </c>
      <c r="K120" s="421">
        <f t="shared" si="0"/>
        <v>4.5024000000000002E-2</v>
      </c>
      <c r="L120" s="421">
        <f t="shared" si="0"/>
        <v>4.8507000000000002E-2</v>
      </c>
      <c r="M120" s="421">
        <f t="shared" si="0"/>
        <v>7.1959999999999996E-2</v>
      </c>
      <c r="N120" s="421">
        <f t="shared" si="0"/>
        <v>8.3514000000000005E-2</v>
      </c>
      <c r="O120" s="421">
        <f t="shared" si="0"/>
        <v>8.5619000000000001E-2</v>
      </c>
      <c r="P120" s="421">
        <f t="shared" si="0"/>
        <v>8.5619000000000001E-2</v>
      </c>
      <c r="Q120" s="416">
        <f>SUM(E120:P120)</f>
        <v>0.72304400000000002</v>
      </c>
      <c r="R120" s="1541"/>
      <c r="S120" s="1514"/>
      <c r="T120" s="1534"/>
      <c r="U120" s="1330"/>
      <c r="V120" s="1330"/>
      <c r="W120" s="1330"/>
      <c r="X120" s="1330"/>
      <c r="Y120" s="1330"/>
      <c r="Z120" s="1330"/>
      <c r="AA120" s="1330"/>
      <c r="AB120" s="1330"/>
      <c r="AC120" s="1330"/>
      <c r="AD120" s="1330"/>
      <c r="AE120" s="1330"/>
      <c r="AF120" s="1330"/>
      <c r="AG120" s="1330"/>
      <c r="AH120" s="1330"/>
      <c r="AI120" s="1327"/>
      <c r="AJ120" s="1327"/>
      <c r="AK120" s="1327"/>
      <c r="AL120" s="1327"/>
      <c r="AM120" s="1327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</row>
    <row r="121" spans="1:137" s="2" customFormat="1" ht="18.75" customHeight="1">
      <c r="B121" s="2014"/>
      <c r="C121" s="1980"/>
      <c r="D121" s="419" t="s">
        <v>46</v>
      </c>
      <c r="E121" s="422">
        <f>SUMIF($D$4:$D$118,$D$121,E$4:E$118)</f>
        <v>0.52274140000000002</v>
      </c>
      <c r="F121" s="422">
        <f t="shared" ref="F121:P121" si="1">SUMIF($D$4:$D$118,$D$121,F$4:F$118)</f>
        <v>0.78627391000000013</v>
      </c>
      <c r="G121" s="422">
        <f t="shared" si="1"/>
        <v>0.66142278000000021</v>
      </c>
      <c r="H121" s="422">
        <f t="shared" si="1"/>
        <v>0.48746830000000008</v>
      </c>
      <c r="I121" s="422">
        <f t="shared" si="1"/>
        <v>0.36247771000000001</v>
      </c>
      <c r="J121" s="422">
        <f t="shared" si="1"/>
        <v>1.1386530899999998</v>
      </c>
      <c r="K121" s="422">
        <f t="shared" si="1"/>
        <v>1.6514042</v>
      </c>
      <c r="L121" s="422">
        <f t="shared" si="1"/>
        <v>0.20902329999999997</v>
      </c>
      <c r="M121" s="422">
        <f t="shared" si="1"/>
        <v>0.25330620999999998</v>
      </c>
      <c r="N121" s="422">
        <f t="shared" si="1"/>
        <v>0.25563960000000002</v>
      </c>
      <c r="O121" s="422">
        <f t="shared" si="1"/>
        <v>0.24531290999999997</v>
      </c>
      <c r="P121" s="422">
        <f t="shared" si="1"/>
        <v>0.2356531</v>
      </c>
      <c r="Q121" s="417">
        <f>SUM(E121:P121)</f>
        <v>6.8093765100000008</v>
      </c>
      <c r="R121" s="1541"/>
      <c r="S121" s="1514"/>
      <c r="T121" s="1534"/>
      <c r="U121" s="1330"/>
      <c r="V121" s="1330"/>
      <c r="W121" s="1330"/>
      <c r="X121" s="1330"/>
      <c r="Y121" s="1330"/>
      <c r="Z121" s="1330"/>
      <c r="AA121" s="1330"/>
      <c r="AB121" s="1330"/>
      <c r="AC121" s="1330"/>
      <c r="AD121" s="1330"/>
      <c r="AE121" s="1330"/>
      <c r="AF121" s="1330"/>
      <c r="AG121" s="1330"/>
      <c r="AH121" s="1330"/>
      <c r="AI121" s="1327"/>
      <c r="AJ121" s="1327"/>
      <c r="AK121" s="1327"/>
      <c r="AL121" s="1327"/>
      <c r="AM121" s="1327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</row>
    <row r="122" spans="1:137" s="2" customFormat="1" ht="18.75" customHeight="1">
      <c r="B122" s="2014"/>
      <c r="C122" s="1980"/>
      <c r="D122" s="419" t="s">
        <v>47</v>
      </c>
      <c r="E122" s="422">
        <f>SUMIF($D$4:$D$118,$D$122,E$4:E$118)</f>
        <v>360.94096029999986</v>
      </c>
      <c r="F122" s="422">
        <f t="shared" ref="F122:P122" si="2">SUMIF($D$4:$D$118,$D$122,F$4:F$118)</f>
        <v>370.02930360000011</v>
      </c>
      <c r="G122" s="422">
        <f t="shared" si="2"/>
        <v>332.86537519000018</v>
      </c>
      <c r="H122" s="422">
        <f t="shared" si="2"/>
        <v>249.51288805999999</v>
      </c>
      <c r="I122" s="422">
        <f t="shared" si="2"/>
        <v>243.83488019000006</v>
      </c>
      <c r="J122" s="422">
        <f t="shared" si="2"/>
        <v>254.25859145000018</v>
      </c>
      <c r="K122" s="422">
        <f t="shared" si="2"/>
        <v>272.68636388000004</v>
      </c>
      <c r="L122" s="422">
        <f t="shared" si="2"/>
        <v>286.72960386000017</v>
      </c>
      <c r="M122" s="422">
        <f t="shared" si="2"/>
        <v>292.43080993999979</v>
      </c>
      <c r="N122" s="422">
        <f t="shared" si="2"/>
        <v>305.69236760000018</v>
      </c>
      <c r="O122" s="422">
        <f t="shared" si="2"/>
        <v>303.55291091999993</v>
      </c>
      <c r="P122" s="422">
        <f t="shared" si="2"/>
        <v>311.60769534999997</v>
      </c>
      <c r="Q122" s="429">
        <f>SUM(E122:P122)</f>
        <v>3584.1417503400012</v>
      </c>
      <c r="R122" s="1541"/>
      <c r="S122" s="1514"/>
      <c r="T122" s="1330"/>
      <c r="U122" s="1330"/>
      <c r="V122" s="1330"/>
      <c r="W122" s="1330"/>
      <c r="X122" s="1330"/>
      <c r="Y122" s="1330"/>
      <c r="Z122" s="1330"/>
      <c r="AA122" s="1330"/>
      <c r="AB122" s="1330"/>
      <c r="AC122" s="1330"/>
      <c r="AD122" s="1330"/>
      <c r="AE122" s="1330"/>
      <c r="AF122" s="1330"/>
      <c r="AG122" s="1330"/>
      <c r="AH122" s="1330"/>
      <c r="AI122" s="1327"/>
      <c r="AJ122" s="1327"/>
      <c r="AK122" s="1327"/>
      <c r="AL122" s="1327"/>
      <c r="AM122" s="1327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</row>
    <row r="123" spans="1:137" s="2" customFormat="1" ht="18.75" customHeight="1" thickBot="1">
      <c r="B123" s="2016"/>
      <c r="C123" s="2037"/>
      <c r="D123" s="147" t="s">
        <v>48</v>
      </c>
      <c r="E123" s="423">
        <f>SUMIF($D$4:$D$118,$D$123,E$4:E$118)</f>
        <v>1274.5712754699985</v>
      </c>
      <c r="F123" s="423">
        <f t="shared" ref="F123:P123" si="3">SUMIF($D$4:$D$118,$D$123,F$4:F$118)</f>
        <v>1267.99054389</v>
      </c>
      <c r="G123" s="423">
        <f t="shared" si="3"/>
        <v>1232.6243423599994</v>
      </c>
      <c r="H123" s="423">
        <f t="shared" si="3"/>
        <v>1188.9726433199976</v>
      </c>
      <c r="I123" s="423">
        <f t="shared" si="3"/>
        <v>1141.66751787</v>
      </c>
      <c r="J123" s="423">
        <f t="shared" si="3"/>
        <v>1074.6531772199983</v>
      </c>
      <c r="K123" s="423">
        <f t="shared" si="3"/>
        <v>1127.1379625499999</v>
      </c>
      <c r="L123" s="423">
        <f t="shared" si="3"/>
        <v>1178.3453474900009</v>
      </c>
      <c r="M123" s="423">
        <f t="shared" si="3"/>
        <v>1172.4876844699991</v>
      </c>
      <c r="N123" s="423">
        <f t="shared" si="3"/>
        <v>1212.5092145699975</v>
      </c>
      <c r="O123" s="423">
        <f t="shared" si="3"/>
        <v>1207.7143385100014</v>
      </c>
      <c r="P123" s="423">
        <f t="shared" si="3"/>
        <v>1223.4826490799996</v>
      </c>
      <c r="Q123" s="424">
        <f>SUM(E123:P123)</f>
        <v>14302.156696799993</v>
      </c>
      <c r="R123" s="1543"/>
      <c r="S123" s="1514"/>
      <c r="T123" s="1330"/>
      <c r="U123" s="1330"/>
      <c r="V123" s="1330"/>
      <c r="W123" s="1330"/>
      <c r="X123" s="1330"/>
      <c r="Y123" s="1330"/>
      <c r="Z123" s="1330"/>
      <c r="AA123" s="1330"/>
      <c r="AB123" s="1330"/>
      <c r="AC123" s="1330"/>
      <c r="AD123" s="1330"/>
      <c r="AE123" s="1330"/>
      <c r="AF123" s="1330"/>
      <c r="AG123" s="1330"/>
      <c r="AH123" s="1330"/>
      <c r="AI123" s="1327"/>
      <c r="AJ123" s="1327"/>
      <c r="AK123" s="1327"/>
      <c r="AL123" s="1327"/>
      <c r="AM123" s="1327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</row>
    <row r="124" spans="1:137" s="2" customFormat="1" ht="18.75" customHeight="1" thickBot="1">
      <c r="B124" s="2018" t="s">
        <v>49</v>
      </c>
      <c r="C124" s="2019"/>
      <c r="D124" s="420" t="s">
        <v>82</v>
      </c>
      <c r="E124" s="425">
        <f t="shared" ref="E124:P124" si="4">SUM(E120:E123)</f>
        <v>1636.1305581699983</v>
      </c>
      <c r="F124" s="425">
        <f t="shared" si="4"/>
        <v>1638.9217244000001</v>
      </c>
      <c r="G124" s="425">
        <f t="shared" si="4"/>
        <v>1566.2208703299996</v>
      </c>
      <c r="H124" s="425">
        <f t="shared" si="4"/>
        <v>1438.9811286799977</v>
      </c>
      <c r="I124" s="425">
        <f t="shared" si="4"/>
        <v>1385.8713647700001</v>
      </c>
      <c r="J124" s="425">
        <f t="shared" si="4"/>
        <v>1330.0576907599984</v>
      </c>
      <c r="K124" s="425">
        <f t="shared" si="4"/>
        <v>1401.5207546299998</v>
      </c>
      <c r="L124" s="425">
        <f t="shared" si="4"/>
        <v>1465.332481650001</v>
      </c>
      <c r="M124" s="425">
        <f t="shared" si="4"/>
        <v>1465.2437606199987</v>
      </c>
      <c r="N124" s="425">
        <f t="shared" si="4"/>
        <v>1518.5407357699978</v>
      </c>
      <c r="O124" s="425">
        <f t="shared" si="4"/>
        <v>1511.5981813400012</v>
      </c>
      <c r="P124" s="425">
        <f t="shared" si="4"/>
        <v>1535.4116165299997</v>
      </c>
      <c r="Q124" s="426">
        <f>SUM(Q120:Q123)</f>
        <v>17893.830867649995</v>
      </c>
      <c r="R124" s="1541"/>
      <c r="S124" s="1514"/>
      <c r="T124" s="1493"/>
      <c r="U124" s="1330"/>
      <c r="V124" s="1330"/>
      <c r="W124" s="1330"/>
      <c r="X124" s="1330"/>
      <c r="Y124" s="1330"/>
      <c r="Z124" s="1330"/>
      <c r="AA124" s="1330"/>
      <c r="AB124" s="1330"/>
      <c r="AC124" s="1330"/>
      <c r="AD124" s="1330"/>
      <c r="AE124" s="1330"/>
      <c r="AF124" s="1330"/>
      <c r="AG124" s="1330"/>
      <c r="AH124" s="1330"/>
      <c r="AI124" s="1327"/>
      <c r="AJ124" s="1327"/>
      <c r="AK124" s="1327"/>
      <c r="AL124" s="1327"/>
      <c r="AM124" s="1327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</row>
    <row r="125" spans="1:137" s="2" customFormat="1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1340"/>
      <c r="S125" s="1330"/>
      <c r="T125" s="1330"/>
      <c r="U125" s="1330"/>
      <c r="V125" s="1545"/>
      <c r="W125" s="1330"/>
      <c r="X125" s="1330"/>
      <c r="Y125" s="1330"/>
      <c r="Z125" s="1330"/>
      <c r="AA125" s="1330"/>
      <c r="AB125" s="1330"/>
      <c r="AC125" s="1330"/>
      <c r="AD125" s="1330"/>
      <c r="AE125" s="1330"/>
      <c r="AF125" s="1330"/>
      <c r="AG125" s="1330"/>
      <c r="AH125" s="1330"/>
      <c r="AI125" s="1327"/>
      <c r="AJ125" s="1327"/>
      <c r="AK125" s="1327"/>
      <c r="AL125" s="1327"/>
      <c r="AM125" s="1327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</row>
    <row r="126" spans="1:137" s="2" customFormat="1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1340"/>
      <c r="S126" s="1330"/>
      <c r="T126" s="1330"/>
      <c r="U126" s="1330"/>
      <c r="V126" s="1330"/>
      <c r="W126" s="1330"/>
      <c r="X126" s="1330"/>
      <c r="Y126" s="1330"/>
      <c r="Z126" s="1330"/>
      <c r="AA126" s="1330"/>
      <c r="AB126" s="1330"/>
      <c r="AC126" s="1330"/>
      <c r="AD126" s="1330"/>
      <c r="AE126" s="1330"/>
      <c r="AF126" s="1330"/>
      <c r="AG126" s="1330"/>
      <c r="AH126" s="1330"/>
      <c r="AI126" s="1327"/>
      <c r="AJ126" s="1327"/>
      <c r="AK126" s="1327"/>
      <c r="AL126" s="1327"/>
      <c r="AM126" s="1327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</row>
    <row r="127" spans="1:137" s="8" customFormat="1">
      <c r="A127" s="2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1340"/>
      <c r="S127" s="1330"/>
      <c r="T127" s="1330"/>
      <c r="U127" s="1330"/>
      <c r="V127" s="1330"/>
      <c r="W127" s="1330"/>
      <c r="X127" s="1330"/>
      <c r="Y127" s="1330"/>
      <c r="Z127" s="1330"/>
      <c r="AA127" s="1330"/>
      <c r="AB127" s="1330"/>
      <c r="AC127" s="1330"/>
      <c r="AD127" s="1330"/>
      <c r="AE127" s="1330"/>
      <c r="AF127" s="1330"/>
      <c r="AG127" s="1330"/>
      <c r="AH127" s="1330"/>
      <c r="AI127" s="1327"/>
      <c r="AJ127" s="1327"/>
      <c r="AK127" s="1327"/>
      <c r="AL127" s="1327"/>
      <c r="AM127" s="1327"/>
    </row>
    <row r="128" spans="1:137" s="8" customFormat="1">
      <c r="A128" s="2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1340"/>
      <c r="S128" s="1330"/>
      <c r="T128" s="1330"/>
      <c r="U128" s="1330"/>
      <c r="V128" s="1330"/>
      <c r="W128" s="1330"/>
      <c r="X128" s="1330"/>
      <c r="Y128" s="1330"/>
      <c r="Z128" s="1330"/>
      <c r="AA128" s="1330"/>
      <c r="AB128" s="1330"/>
      <c r="AC128" s="1330"/>
      <c r="AD128" s="1330"/>
      <c r="AE128" s="1330"/>
      <c r="AF128" s="1330"/>
      <c r="AG128" s="1330"/>
      <c r="AH128" s="1330"/>
      <c r="AI128" s="1327"/>
      <c r="AJ128" s="1327"/>
      <c r="AK128" s="1327"/>
      <c r="AL128" s="1327"/>
      <c r="AM128" s="1327"/>
    </row>
    <row r="129" spans="1:39" s="8" customFormat="1">
      <c r="A129" s="2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1340"/>
      <c r="S129" s="1330"/>
      <c r="T129" s="1330"/>
      <c r="U129" s="1330"/>
      <c r="V129" s="1330"/>
      <c r="W129" s="1330"/>
      <c r="X129" s="1330"/>
      <c r="Y129" s="1330"/>
      <c r="Z129" s="1330"/>
      <c r="AA129" s="1330"/>
      <c r="AB129" s="1330"/>
      <c r="AC129" s="1330"/>
      <c r="AD129" s="1330"/>
      <c r="AE129" s="1330"/>
      <c r="AF129" s="1330"/>
      <c r="AG129" s="1330"/>
      <c r="AH129" s="1330"/>
      <c r="AI129" s="1327"/>
      <c r="AJ129" s="1327"/>
      <c r="AK129" s="1327"/>
      <c r="AL129" s="1327"/>
      <c r="AM129" s="1327"/>
    </row>
    <row r="130" spans="1:39" s="8" customFormat="1">
      <c r="A130" s="2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1340"/>
      <c r="S130" s="1330"/>
      <c r="T130" s="1330"/>
      <c r="U130" s="1330"/>
      <c r="V130" s="1330"/>
      <c r="W130" s="1330"/>
      <c r="X130" s="1330"/>
      <c r="Y130" s="1330"/>
      <c r="Z130" s="1330"/>
      <c r="AA130" s="1330"/>
      <c r="AB130" s="1330"/>
      <c r="AC130" s="1330"/>
      <c r="AD130" s="1330"/>
      <c r="AE130" s="1330"/>
      <c r="AF130" s="1330"/>
      <c r="AG130" s="1330"/>
      <c r="AH130" s="1330"/>
      <c r="AI130" s="1327"/>
      <c r="AJ130" s="1327"/>
      <c r="AK130" s="1327"/>
      <c r="AL130" s="1327"/>
      <c r="AM130" s="1327"/>
    </row>
    <row r="131" spans="1:39" s="8" customFormat="1">
      <c r="A131" s="2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1340"/>
      <c r="S131" s="1330"/>
      <c r="T131" s="1330"/>
      <c r="U131" s="1330"/>
      <c r="V131" s="1330"/>
      <c r="W131" s="1330"/>
      <c r="X131" s="1330"/>
      <c r="Y131" s="1330"/>
      <c r="Z131" s="1330"/>
      <c r="AA131" s="1330"/>
      <c r="AB131" s="1330"/>
      <c r="AC131" s="1330"/>
      <c r="AD131" s="1330"/>
      <c r="AE131" s="1330"/>
      <c r="AF131" s="1330"/>
      <c r="AG131" s="1330"/>
      <c r="AH131" s="1330"/>
      <c r="AI131" s="1327"/>
      <c r="AJ131" s="1327"/>
      <c r="AK131" s="1327"/>
      <c r="AL131" s="1327"/>
      <c r="AM131" s="1327"/>
    </row>
    <row r="132" spans="1:39" s="8" customFormat="1">
      <c r="A132" s="2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1340"/>
      <c r="S132" s="1330"/>
      <c r="T132" s="1330"/>
      <c r="U132" s="1330"/>
      <c r="V132" s="1330"/>
      <c r="W132" s="1330"/>
      <c r="X132" s="1330"/>
      <c r="Y132" s="1330"/>
      <c r="Z132" s="1330"/>
      <c r="AA132" s="1330"/>
      <c r="AB132" s="1330"/>
      <c r="AC132" s="1330"/>
      <c r="AD132" s="1330"/>
      <c r="AE132" s="1330"/>
      <c r="AF132" s="1330"/>
      <c r="AG132" s="1330"/>
      <c r="AH132" s="1330"/>
      <c r="AI132" s="1327"/>
      <c r="AJ132" s="1327"/>
      <c r="AK132" s="1327"/>
      <c r="AL132" s="1327"/>
      <c r="AM132" s="1327"/>
    </row>
    <row r="133" spans="1:39" s="8" customFormat="1">
      <c r="A133" s="2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1340"/>
      <c r="S133" s="1330"/>
      <c r="T133" s="1330"/>
      <c r="U133" s="1330"/>
      <c r="V133" s="1330"/>
      <c r="W133" s="1330"/>
      <c r="X133" s="1330"/>
      <c r="Y133" s="1330"/>
      <c r="Z133" s="1330"/>
      <c r="AA133" s="1330"/>
      <c r="AB133" s="1330"/>
      <c r="AC133" s="1330"/>
      <c r="AD133" s="1330"/>
      <c r="AE133" s="1330"/>
      <c r="AF133" s="1330"/>
      <c r="AG133" s="1330"/>
      <c r="AH133" s="1330"/>
      <c r="AI133" s="1327"/>
      <c r="AJ133" s="1327"/>
      <c r="AK133" s="1327"/>
      <c r="AL133" s="1327"/>
      <c r="AM133" s="1327"/>
    </row>
    <row r="134" spans="1:39" s="8" customFormat="1">
      <c r="A134" s="2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1340"/>
      <c r="S134" s="1330"/>
      <c r="T134" s="1330"/>
      <c r="U134" s="1330"/>
      <c r="V134" s="1330"/>
      <c r="W134" s="1330"/>
      <c r="X134" s="1330"/>
      <c r="Y134" s="1330"/>
      <c r="Z134" s="1330"/>
      <c r="AA134" s="1330"/>
      <c r="AB134" s="1330"/>
      <c r="AC134" s="1330"/>
      <c r="AD134" s="1330"/>
      <c r="AE134" s="1330"/>
      <c r="AF134" s="1330"/>
      <c r="AG134" s="1330"/>
      <c r="AH134" s="1330"/>
      <c r="AI134" s="1327"/>
      <c r="AJ134" s="1327"/>
      <c r="AK134" s="1327"/>
      <c r="AL134" s="1327"/>
      <c r="AM134" s="1327"/>
    </row>
    <row r="135" spans="1:39" s="8" customFormat="1">
      <c r="A135" s="2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1340"/>
      <c r="S135" s="1330"/>
      <c r="T135" s="1330"/>
      <c r="U135" s="1330"/>
      <c r="V135" s="1330"/>
      <c r="W135" s="1330"/>
      <c r="X135" s="1330"/>
      <c r="Y135" s="1330"/>
      <c r="Z135" s="1330"/>
      <c r="AA135" s="1330"/>
      <c r="AB135" s="1330"/>
      <c r="AC135" s="1330"/>
      <c r="AD135" s="1330"/>
      <c r="AE135" s="1330"/>
      <c r="AF135" s="1330"/>
      <c r="AG135" s="1330"/>
      <c r="AH135" s="1330"/>
      <c r="AI135" s="1327"/>
      <c r="AJ135" s="1327"/>
      <c r="AK135" s="1327"/>
      <c r="AL135" s="1327"/>
      <c r="AM135" s="1327"/>
    </row>
    <row r="136" spans="1:39" s="8" customFormat="1">
      <c r="A136" s="2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1340"/>
      <c r="S136" s="1330"/>
      <c r="T136" s="1546"/>
      <c r="U136" s="1547"/>
      <c r="V136" s="1547"/>
      <c r="W136" s="1547"/>
      <c r="X136" s="1547"/>
      <c r="Y136" s="1547"/>
      <c r="Z136" s="1547"/>
      <c r="AA136" s="1547"/>
      <c r="AB136" s="1547"/>
      <c r="AC136" s="1547"/>
      <c r="AD136" s="1547"/>
      <c r="AE136" s="1547"/>
      <c r="AF136" s="1547"/>
      <c r="AG136" s="1547"/>
      <c r="AH136" s="1330"/>
      <c r="AI136" s="1327"/>
      <c r="AJ136" s="1327"/>
      <c r="AK136" s="1327"/>
      <c r="AL136" s="1327"/>
      <c r="AM136" s="1327"/>
    </row>
    <row r="137" spans="1:39" s="8" customFormat="1">
      <c r="A137" s="2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1340"/>
      <c r="S137" s="1330"/>
      <c r="T137" s="1546"/>
      <c r="U137" s="1547"/>
      <c r="V137" s="1547"/>
      <c r="W137" s="1547"/>
      <c r="X137" s="1547"/>
      <c r="Y137" s="1547"/>
      <c r="Z137" s="1547"/>
      <c r="AA137" s="1547"/>
      <c r="AB137" s="1547"/>
      <c r="AC137" s="1547"/>
      <c r="AD137" s="1547"/>
      <c r="AE137" s="1547"/>
      <c r="AF137" s="1547"/>
      <c r="AG137" s="1547"/>
      <c r="AH137" s="1330"/>
      <c r="AI137" s="1327"/>
      <c r="AJ137" s="1327"/>
      <c r="AK137" s="1327"/>
      <c r="AL137" s="1327"/>
      <c r="AM137" s="1327"/>
    </row>
    <row r="138" spans="1:39" s="8" customFormat="1">
      <c r="A138" s="2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1340"/>
      <c r="S138" s="1330"/>
      <c r="T138" s="1330"/>
      <c r="U138" s="1330"/>
      <c r="V138" s="1330"/>
      <c r="W138" s="1330"/>
      <c r="X138" s="1330"/>
      <c r="Y138" s="1330"/>
      <c r="Z138" s="1330"/>
      <c r="AA138" s="1330"/>
      <c r="AB138" s="1330"/>
      <c r="AC138" s="1330"/>
      <c r="AD138" s="1330"/>
      <c r="AE138" s="1330"/>
      <c r="AF138" s="1330"/>
      <c r="AG138" s="1330"/>
      <c r="AH138" s="1330"/>
      <c r="AI138" s="1327"/>
      <c r="AJ138" s="1327"/>
      <c r="AK138" s="1327"/>
      <c r="AL138" s="1327"/>
      <c r="AM138" s="1327"/>
    </row>
    <row r="139" spans="1:39" s="8" customFormat="1">
      <c r="A139" s="2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1340"/>
      <c r="S139" s="1330"/>
      <c r="T139" s="1548" t="s">
        <v>46</v>
      </c>
      <c r="U139" s="1494"/>
      <c r="V139" s="1494"/>
      <c r="W139" s="1494"/>
      <c r="X139" s="1494"/>
      <c r="Y139" s="1494"/>
      <c r="Z139" s="1494"/>
      <c r="AA139" s="1494"/>
      <c r="AB139" s="1494"/>
      <c r="AC139" s="1494"/>
      <c r="AD139" s="1494"/>
      <c r="AE139" s="1494"/>
      <c r="AF139" s="1330"/>
      <c r="AG139" s="1330"/>
      <c r="AH139" s="1330"/>
      <c r="AI139" s="1327"/>
      <c r="AJ139" s="1327"/>
      <c r="AK139" s="1327"/>
      <c r="AL139" s="1327"/>
      <c r="AM139" s="1327"/>
    </row>
    <row r="140" spans="1:39" s="8" customForma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157"/>
      <c r="R140" s="1341"/>
      <c r="S140" s="1330"/>
      <c r="T140" s="1534"/>
      <c r="U140" s="1534" t="s">
        <v>107</v>
      </c>
      <c r="V140" s="1534" t="s">
        <v>108</v>
      </c>
      <c r="W140" s="1534" t="s">
        <v>109</v>
      </c>
      <c r="X140" s="1534" t="s">
        <v>110</v>
      </c>
      <c r="Y140" s="1534" t="s">
        <v>111</v>
      </c>
      <c r="Z140" s="1534" t="s">
        <v>112</v>
      </c>
      <c r="AA140" s="1534" t="s">
        <v>113</v>
      </c>
      <c r="AB140" s="1534" t="s">
        <v>114</v>
      </c>
      <c r="AC140" s="1534" t="s">
        <v>115</v>
      </c>
      <c r="AD140" s="1534" t="s">
        <v>116</v>
      </c>
      <c r="AE140" s="1534" t="s">
        <v>117</v>
      </c>
      <c r="AF140" s="1330" t="s">
        <v>118</v>
      </c>
      <c r="AG140" s="1330"/>
      <c r="AH140" s="1330"/>
      <c r="AI140" s="1327"/>
      <c r="AJ140" s="1327"/>
      <c r="AK140" s="1327"/>
      <c r="AL140" s="1327"/>
      <c r="AM140" s="1327"/>
    </row>
    <row r="141" spans="1:39" s="8" customForma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341"/>
      <c r="S141" s="1330"/>
      <c r="T141" s="1546" t="s">
        <v>18</v>
      </c>
      <c r="U141" s="1549">
        <f>E95</f>
        <v>0.49046999999999996</v>
      </c>
      <c r="V141" s="1549">
        <f t="shared" ref="V141:AF141" si="5">F95</f>
        <v>0.76465601000000016</v>
      </c>
      <c r="W141" s="1549">
        <f t="shared" si="5"/>
        <v>0.65664898000000016</v>
      </c>
      <c r="X141" s="1549">
        <f t="shared" si="5"/>
        <v>0.48179000000000005</v>
      </c>
      <c r="Y141" s="1549">
        <f t="shared" si="5"/>
        <v>0.35821001000000002</v>
      </c>
      <c r="Z141" s="1549">
        <f t="shared" si="5"/>
        <v>1.1078309899999998</v>
      </c>
      <c r="AA141" s="1549">
        <f t="shared" si="5"/>
        <v>1.6209899999999999</v>
      </c>
      <c r="AB141" s="1549">
        <f t="shared" si="5"/>
        <v>0.17584499999999997</v>
      </c>
      <c r="AC141" s="1549">
        <f t="shared" si="5"/>
        <v>0.21657001000000001</v>
      </c>
      <c r="AD141" s="1549">
        <f t="shared" si="5"/>
        <v>0.22025600000000001</v>
      </c>
      <c r="AE141" s="1549">
        <f t="shared" si="5"/>
        <v>0.20774400999999998</v>
      </c>
      <c r="AF141" s="1549">
        <f t="shared" si="5"/>
        <v>0.19653700000000002</v>
      </c>
      <c r="AG141" s="1550">
        <f>SUM(U141:AF141)</f>
        <v>6.49754801</v>
      </c>
      <c r="AH141" s="1330"/>
      <c r="AI141" s="1327"/>
      <c r="AJ141" s="1327"/>
      <c r="AK141" s="1327"/>
      <c r="AL141" s="1327"/>
      <c r="AM141" s="1327"/>
    </row>
    <row r="142" spans="1:39" s="8" customForma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341"/>
      <c r="S142" s="1330"/>
      <c r="T142" s="1551" t="s">
        <v>33</v>
      </c>
      <c r="U142" s="1549">
        <f>E115</f>
        <v>2.7997000000000001E-2</v>
      </c>
      <c r="V142" s="1549">
        <f t="shared" ref="V142:AF142" si="6">F115</f>
        <v>7.9399999999999991E-3</v>
      </c>
      <c r="W142" s="1549">
        <f t="shared" si="6"/>
        <v>5.1400000000000003E-4</v>
      </c>
      <c r="X142" s="1549">
        <f t="shared" si="6"/>
        <v>1.477E-3</v>
      </c>
      <c r="Y142" s="1549">
        <f t="shared" si="6"/>
        <v>0</v>
      </c>
      <c r="Z142" s="1549">
        <f t="shared" si="6"/>
        <v>2.6610999999999999E-2</v>
      </c>
      <c r="AA142" s="1549">
        <f t="shared" si="6"/>
        <v>2.6079000000000001E-2</v>
      </c>
      <c r="AB142" s="1549">
        <f t="shared" si="6"/>
        <v>2.8931999999999999E-2</v>
      </c>
      <c r="AC142" s="1549">
        <f t="shared" si="6"/>
        <v>2.8365999999999999E-2</v>
      </c>
      <c r="AD142" s="1549">
        <f t="shared" si="6"/>
        <v>3.1012000000000001E-2</v>
      </c>
      <c r="AE142" s="1549">
        <f t="shared" si="6"/>
        <v>2.9196E-2</v>
      </c>
      <c r="AF142" s="1549">
        <f t="shared" si="6"/>
        <v>3.4707000000000002E-2</v>
      </c>
      <c r="AG142" s="1550">
        <f>SUM(U142:AF142)</f>
        <v>0.24283100000000002</v>
      </c>
      <c r="AH142" s="1330"/>
      <c r="AI142" s="1327"/>
      <c r="AJ142" s="1327"/>
      <c r="AK142" s="1327"/>
      <c r="AL142" s="1327"/>
      <c r="AM142" s="1327"/>
    </row>
    <row r="143" spans="1:39" s="8" customForma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341"/>
      <c r="S143" s="1330"/>
      <c r="T143" s="1551" t="s">
        <v>15</v>
      </c>
      <c r="U143" s="1549">
        <f>+E45</f>
        <v>4.2744000000000002E-3</v>
      </c>
      <c r="V143" s="1549">
        <f t="shared" ref="V143:AF143" si="7">+F45</f>
        <v>1.36779E-2</v>
      </c>
      <c r="W143" s="1549">
        <f t="shared" si="7"/>
        <v>4.2598000000000002E-3</v>
      </c>
      <c r="X143" s="1549">
        <f t="shared" si="7"/>
        <v>4.2012999999999998E-3</v>
      </c>
      <c r="Y143" s="1549">
        <f t="shared" si="7"/>
        <v>4.2677000000000001E-3</v>
      </c>
      <c r="Z143" s="1549">
        <f t="shared" si="7"/>
        <v>4.2110999999999997E-3</v>
      </c>
      <c r="AA143" s="1549">
        <f t="shared" si="7"/>
        <v>4.3352E-3</v>
      </c>
      <c r="AB143" s="1549">
        <f t="shared" si="7"/>
        <v>4.2462999999999997E-3</v>
      </c>
      <c r="AC143" s="1549">
        <f t="shared" si="7"/>
        <v>8.3701999999999995E-3</v>
      </c>
      <c r="AD143" s="1549">
        <f t="shared" si="7"/>
        <v>4.3715999999999998E-3</v>
      </c>
      <c r="AE143" s="1549">
        <f t="shared" si="7"/>
        <v>8.3729000000000008E-3</v>
      </c>
      <c r="AF143" s="1549">
        <f t="shared" si="7"/>
        <v>4.4091E-3</v>
      </c>
      <c r="AG143" s="1550">
        <f>SUM(U143:AF143)</f>
        <v>6.8997500000000003E-2</v>
      </c>
      <c r="AH143" s="1330"/>
      <c r="AI143" s="1327"/>
      <c r="AJ143" s="1327"/>
      <c r="AK143" s="1327"/>
      <c r="AL143" s="1327"/>
      <c r="AM143" s="1327"/>
    </row>
    <row r="144" spans="1:39" s="8" customForma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341"/>
      <c r="S144" s="1330"/>
      <c r="T144" s="1551"/>
      <c r="U144" s="1549"/>
      <c r="V144" s="1549"/>
      <c r="W144" s="1549"/>
      <c r="X144" s="1549"/>
      <c r="Y144" s="1549"/>
      <c r="Z144" s="1549"/>
      <c r="AA144" s="1549"/>
      <c r="AB144" s="1549"/>
      <c r="AC144" s="1549"/>
      <c r="AD144" s="1549"/>
      <c r="AE144" s="1549"/>
      <c r="AF144" s="1549"/>
      <c r="AG144" s="1550"/>
      <c r="AH144" s="1330"/>
      <c r="AI144" s="1327"/>
      <c r="AJ144" s="1327"/>
      <c r="AK144" s="1327"/>
      <c r="AL144" s="1327"/>
      <c r="AM144" s="1327"/>
    </row>
    <row r="145" spans="1:39" s="8" customForma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341"/>
      <c r="S145" s="1330"/>
      <c r="T145" s="1330"/>
      <c r="U145" s="1330"/>
      <c r="V145" s="1330"/>
      <c r="W145" s="1330"/>
      <c r="X145" s="1330"/>
      <c r="Y145" s="1330"/>
      <c r="Z145" s="1330"/>
      <c r="AA145" s="1330"/>
      <c r="AB145" s="1330"/>
      <c r="AC145" s="1330"/>
      <c r="AD145" s="1330"/>
      <c r="AE145" s="1330"/>
      <c r="AF145" s="1330"/>
      <c r="AG145" s="1330"/>
      <c r="AH145" s="1330"/>
      <c r="AI145" s="1327"/>
      <c r="AJ145" s="1327"/>
      <c r="AK145" s="1327"/>
      <c r="AL145" s="1327"/>
      <c r="AM145" s="1327"/>
    </row>
    <row r="146" spans="1:39" s="8" customForma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341"/>
      <c r="S146" s="1330"/>
      <c r="T146" s="1330"/>
      <c r="U146" s="1330"/>
      <c r="V146" s="1330"/>
      <c r="W146" s="1330"/>
      <c r="X146" s="1330"/>
      <c r="Y146" s="1330"/>
      <c r="Z146" s="1330"/>
      <c r="AA146" s="1330"/>
      <c r="AB146" s="1330"/>
      <c r="AC146" s="1330"/>
      <c r="AD146" s="1330"/>
      <c r="AE146" s="1330"/>
      <c r="AF146" s="1330"/>
      <c r="AG146" s="1330"/>
      <c r="AH146" s="1330"/>
      <c r="AI146" s="1327"/>
      <c r="AJ146" s="1327"/>
      <c r="AK146" s="1327"/>
      <c r="AL146" s="1327"/>
      <c r="AM146" s="1327"/>
    </row>
    <row r="147" spans="1:39" s="8" customForma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341"/>
      <c r="S147" s="1330"/>
      <c r="T147" s="1330"/>
      <c r="U147" s="1330"/>
      <c r="V147" s="1330"/>
      <c r="W147" s="1330"/>
      <c r="X147" s="1330"/>
      <c r="Y147" s="1330"/>
      <c r="Z147" s="1330"/>
      <c r="AA147" s="1330"/>
      <c r="AB147" s="1330"/>
      <c r="AC147" s="1330"/>
      <c r="AD147" s="1330"/>
      <c r="AE147" s="1330"/>
      <c r="AF147" s="1330"/>
      <c r="AG147" s="1330"/>
      <c r="AH147" s="1330"/>
      <c r="AI147" s="1327"/>
      <c r="AJ147" s="1327"/>
      <c r="AK147" s="1327"/>
      <c r="AL147" s="1327"/>
      <c r="AM147" s="1327"/>
    </row>
    <row r="148" spans="1:39" s="8" customForma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341"/>
      <c r="S148" s="1330"/>
      <c r="T148" s="1330"/>
      <c r="U148" s="1330"/>
      <c r="V148" s="1330"/>
      <c r="W148" s="1330"/>
      <c r="X148" s="1330"/>
      <c r="Y148" s="1330"/>
      <c r="Z148" s="1330"/>
      <c r="AA148" s="1330"/>
      <c r="AB148" s="1330"/>
      <c r="AC148" s="1330"/>
      <c r="AD148" s="1330"/>
      <c r="AE148" s="1330"/>
      <c r="AF148" s="1330"/>
      <c r="AG148" s="1330"/>
      <c r="AH148" s="1330"/>
      <c r="AI148" s="1327"/>
      <c r="AJ148" s="1327"/>
      <c r="AK148" s="1327"/>
      <c r="AL148" s="1327"/>
      <c r="AM148" s="1327"/>
    </row>
    <row r="149" spans="1:39" s="8" customForma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341"/>
      <c r="S149" s="1330"/>
      <c r="T149" s="1330"/>
      <c r="U149" s="1330"/>
      <c r="V149" s="1330"/>
      <c r="W149" s="1330"/>
      <c r="X149" s="1330"/>
      <c r="Y149" s="1330"/>
      <c r="Z149" s="1330"/>
      <c r="AA149" s="1330"/>
      <c r="AB149" s="1330"/>
      <c r="AC149" s="1330"/>
      <c r="AD149" s="1330"/>
      <c r="AE149" s="1330"/>
      <c r="AF149" s="1330"/>
      <c r="AG149" s="1330"/>
      <c r="AH149" s="1330"/>
      <c r="AI149" s="1327"/>
      <c r="AJ149" s="1327"/>
      <c r="AK149" s="1327"/>
      <c r="AL149" s="1327"/>
      <c r="AM149" s="1327"/>
    </row>
    <row r="150" spans="1:39" s="8" customForma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341"/>
      <c r="S150" s="1330"/>
      <c r="T150" s="1330"/>
      <c r="U150" s="1330"/>
      <c r="V150" s="1330"/>
      <c r="W150" s="1330"/>
      <c r="X150" s="1330"/>
      <c r="Y150" s="1330"/>
      <c r="Z150" s="1330"/>
      <c r="AA150" s="1330"/>
      <c r="AB150" s="1330"/>
      <c r="AC150" s="1330"/>
      <c r="AD150" s="1330"/>
      <c r="AE150" s="1330"/>
      <c r="AF150" s="1330"/>
      <c r="AG150" s="1330"/>
      <c r="AH150" s="1330"/>
      <c r="AI150" s="1327"/>
      <c r="AJ150" s="1327"/>
      <c r="AK150" s="1327"/>
      <c r="AL150" s="1327"/>
      <c r="AM150" s="1327"/>
    </row>
    <row r="151" spans="1:39" s="8" customForma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341"/>
      <c r="S151" s="1330"/>
      <c r="T151" s="1494"/>
      <c r="U151" s="1494"/>
      <c r="V151" s="1494"/>
      <c r="W151" s="1494"/>
      <c r="X151" s="1494"/>
      <c r="Y151" s="1494"/>
      <c r="Z151" s="1494"/>
      <c r="AA151" s="1494"/>
      <c r="AB151" s="1494"/>
      <c r="AC151" s="1494"/>
      <c r="AD151" s="1494"/>
      <c r="AE151" s="1494"/>
      <c r="AF151" s="1330"/>
      <c r="AG151" s="1330"/>
      <c r="AH151" s="1330"/>
      <c r="AI151" s="1327"/>
      <c r="AJ151" s="1327"/>
      <c r="AK151" s="1327"/>
      <c r="AL151" s="1327"/>
      <c r="AM151" s="1327"/>
    </row>
    <row r="152" spans="1:39" s="8" customForma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341"/>
      <c r="S152" s="1330"/>
      <c r="T152" s="1330"/>
      <c r="U152" s="1330"/>
      <c r="V152" s="1330"/>
      <c r="W152" s="1330"/>
      <c r="X152" s="1330"/>
      <c r="Y152" s="1330"/>
      <c r="Z152" s="1330"/>
      <c r="AA152" s="1330"/>
      <c r="AB152" s="1330"/>
      <c r="AC152" s="1330"/>
      <c r="AD152" s="1330"/>
      <c r="AE152" s="1330"/>
      <c r="AF152" s="1330"/>
      <c r="AG152" s="1330"/>
      <c r="AH152" s="1330"/>
      <c r="AI152" s="1327"/>
      <c r="AJ152" s="1327"/>
      <c r="AK152" s="1327"/>
      <c r="AL152" s="1327"/>
      <c r="AM152" s="1327"/>
    </row>
    <row r="153" spans="1:39" s="8" customForma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341"/>
      <c r="S153" s="1330"/>
      <c r="T153" s="1330"/>
      <c r="U153" s="1330"/>
      <c r="V153" s="1330"/>
      <c r="W153" s="1330"/>
      <c r="X153" s="1330"/>
      <c r="Y153" s="1330"/>
      <c r="Z153" s="1330"/>
      <c r="AA153" s="1330"/>
      <c r="AB153" s="1330"/>
      <c r="AC153" s="1330"/>
      <c r="AD153" s="1330"/>
      <c r="AE153" s="1330"/>
      <c r="AF153" s="1330"/>
      <c r="AG153" s="1330"/>
      <c r="AH153" s="1330"/>
      <c r="AI153" s="1327"/>
      <c r="AJ153" s="1327"/>
      <c r="AK153" s="1327"/>
      <c r="AL153" s="1327"/>
      <c r="AM153" s="1327"/>
    </row>
    <row r="154" spans="1:39" s="8" customForma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341"/>
      <c r="S154" s="1330"/>
      <c r="T154" s="1330"/>
      <c r="U154" s="1330"/>
      <c r="V154" s="1330"/>
      <c r="W154" s="1330"/>
      <c r="X154" s="1330"/>
      <c r="Y154" s="1330"/>
      <c r="Z154" s="1330"/>
      <c r="AA154" s="1330"/>
      <c r="AB154" s="1330"/>
      <c r="AC154" s="1330"/>
      <c r="AD154" s="1330"/>
      <c r="AE154" s="1330"/>
      <c r="AF154" s="1330"/>
      <c r="AG154" s="1330"/>
      <c r="AH154" s="1330"/>
      <c r="AI154" s="1327"/>
      <c r="AJ154" s="1327"/>
      <c r="AK154" s="1327"/>
      <c r="AL154" s="1327"/>
      <c r="AM154" s="1327"/>
    </row>
    <row r="155" spans="1:39" s="8" customForma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341"/>
      <c r="S155" s="1330"/>
      <c r="T155" s="1330"/>
      <c r="U155" s="1330"/>
      <c r="V155" s="1330"/>
      <c r="W155" s="1330"/>
      <c r="X155" s="1330"/>
      <c r="Y155" s="1330"/>
      <c r="Z155" s="1330"/>
      <c r="AA155" s="1330"/>
      <c r="AB155" s="1330"/>
      <c r="AC155" s="1330"/>
      <c r="AD155" s="1330"/>
      <c r="AE155" s="1330"/>
      <c r="AF155" s="1330"/>
      <c r="AG155" s="1330"/>
      <c r="AH155" s="1330"/>
      <c r="AI155" s="1327"/>
      <c r="AJ155" s="1327"/>
      <c r="AK155" s="1327"/>
      <c r="AL155" s="1327"/>
      <c r="AM155" s="1327"/>
    </row>
    <row r="156" spans="1:39" s="8" customForma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341"/>
      <c r="S156" s="1330"/>
      <c r="T156" s="1330"/>
      <c r="U156" s="1330"/>
      <c r="V156" s="1330"/>
      <c r="W156" s="1330"/>
      <c r="X156" s="1330"/>
      <c r="Y156" s="1330"/>
      <c r="Z156" s="1330"/>
      <c r="AA156" s="1330"/>
      <c r="AB156" s="1330"/>
      <c r="AC156" s="1330"/>
      <c r="AD156" s="1330"/>
      <c r="AE156" s="1330"/>
      <c r="AF156" s="1330"/>
      <c r="AG156" s="1330"/>
      <c r="AH156" s="1330"/>
      <c r="AI156" s="1327"/>
      <c r="AJ156" s="1327"/>
      <c r="AK156" s="1327"/>
      <c r="AL156" s="1327"/>
      <c r="AM156" s="1327"/>
    </row>
    <row r="157" spans="1:39" s="8" customForma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341"/>
      <c r="S157" s="1330"/>
      <c r="T157" s="1330"/>
      <c r="U157" s="1330"/>
      <c r="V157" s="1330"/>
      <c r="W157" s="1330"/>
      <c r="X157" s="1330"/>
      <c r="Y157" s="1330"/>
      <c r="Z157" s="1330"/>
      <c r="AA157" s="1330"/>
      <c r="AB157" s="1330"/>
      <c r="AC157" s="1330"/>
      <c r="AD157" s="1330"/>
      <c r="AE157" s="1330"/>
      <c r="AF157" s="1330"/>
      <c r="AG157" s="1330"/>
      <c r="AH157" s="1330"/>
      <c r="AI157" s="1327"/>
      <c r="AJ157" s="1327"/>
      <c r="AK157" s="1327"/>
      <c r="AL157" s="1327"/>
      <c r="AM157" s="1327"/>
    </row>
    <row r="158" spans="1:39" s="8" customForma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341"/>
      <c r="S158" s="1330"/>
      <c r="T158" s="1330"/>
      <c r="U158" s="1330"/>
      <c r="V158" s="1330"/>
      <c r="W158" s="1330"/>
      <c r="X158" s="1330"/>
      <c r="Y158" s="1330"/>
      <c r="Z158" s="1330"/>
      <c r="AA158" s="1330"/>
      <c r="AB158" s="1330"/>
      <c r="AC158" s="1330"/>
      <c r="AD158" s="1330"/>
      <c r="AE158" s="1330"/>
      <c r="AF158" s="1330"/>
      <c r="AG158" s="1330"/>
      <c r="AH158" s="1330"/>
      <c r="AI158" s="1327"/>
      <c r="AJ158" s="1327"/>
      <c r="AK158" s="1327"/>
      <c r="AL158" s="1327"/>
      <c r="AM158" s="1327"/>
    </row>
    <row r="159" spans="1:39" s="8" customForma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341"/>
      <c r="S159" s="1330"/>
      <c r="T159" s="1330"/>
      <c r="U159" s="1330"/>
      <c r="V159" s="1330"/>
      <c r="W159" s="1330"/>
      <c r="X159" s="1330"/>
      <c r="Y159" s="1330"/>
      <c r="Z159" s="1330"/>
      <c r="AA159" s="1330"/>
      <c r="AB159" s="1330"/>
      <c r="AC159" s="1330"/>
      <c r="AD159" s="1330"/>
      <c r="AE159" s="1330"/>
      <c r="AF159" s="1330"/>
      <c r="AG159" s="1330"/>
      <c r="AH159" s="1330"/>
      <c r="AI159" s="1327"/>
      <c r="AJ159" s="1327"/>
      <c r="AK159" s="1327"/>
      <c r="AL159" s="1327"/>
      <c r="AM159" s="1327"/>
    </row>
    <row r="160" spans="1:39" s="8" customForma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341"/>
      <c r="S160" s="1330"/>
      <c r="T160" s="1330"/>
      <c r="U160" s="1330"/>
      <c r="V160" s="1330"/>
      <c r="W160" s="1330"/>
      <c r="X160" s="1330"/>
      <c r="Y160" s="1330"/>
      <c r="Z160" s="1330"/>
      <c r="AA160" s="1330"/>
      <c r="AB160" s="1330"/>
      <c r="AC160" s="1330"/>
      <c r="AD160" s="1330"/>
      <c r="AE160" s="1330"/>
      <c r="AF160" s="1330"/>
      <c r="AG160" s="1330"/>
      <c r="AH160" s="1330"/>
      <c r="AI160" s="1327"/>
      <c r="AJ160" s="1327"/>
      <c r="AK160" s="1327"/>
      <c r="AL160" s="1327"/>
      <c r="AM160" s="1327"/>
    </row>
    <row r="161" spans="1:39" s="8" customForma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341"/>
      <c r="S161" s="1330"/>
      <c r="T161" s="1330"/>
      <c r="U161" s="1330"/>
      <c r="V161" s="1330"/>
      <c r="W161" s="1330"/>
      <c r="X161" s="1330"/>
      <c r="Y161" s="1330"/>
      <c r="Z161" s="1330"/>
      <c r="AA161" s="1330"/>
      <c r="AB161" s="1330"/>
      <c r="AC161" s="1330"/>
      <c r="AD161" s="1330"/>
      <c r="AE161" s="1330"/>
      <c r="AF161" s="1330"/>
      <c r="AG161" s="1330"/>
      <c r="AH161" s="1330"/>
      <c r="AI161" s="1327"/>
      <c r="AJ161" s="1327"/>
      <c r="AK161" s="1327"/>
      <c r="AL161" s="1327"/>
      <c r="AM161" s="1327"/>
    </row>
    <row r="162" spans="1:39" s="8" customForma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341"/>
      <c r="S162" s="1330"/>
      <c r="T162" s="1330"/>
      <c r="U162" s="1330"/>
      <c r="V162" s="1330"/>
      <c r="W162" s="1330"/>
      <c r="X162" s="1330"/>
      <c r="Y162" s="1330"/>
      <c r="Z162" s="1330"/>
      <c r="AA162" s="1330"/>
      <c r="AB162" s="1330"/>
      <c r="AC162" s="1330"/>
      <c r="AD162" s="1330"/>
      <c r="AE162" s="1330"/>
      <c r="AF162" s="1330"/>
      <c r="AG162" s="1330"/>
      <c r="AH162" s="1330"/>
      <c r="AI162" s="1327"/>
      <c r="AJ162" s="1327"/>
      <c r="AK162" s="1327"/>
      <c r="AL162" s="1327"/>
      <c r="AM162" s="1327"/>
    </row>
    <row r="163" spans="1:39" s="8" customForma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341"/>
      <c r="S163" s="1330"/>
      <c r="T163" s="1330"/>
      <c r="U163" s="1330"/>
      <c r="V163" s="1330"/>
      <c r="W163" s="1330"/>
      <c r="X163" s="1330"/>
      <c r="Y163" s="1330"/>
      <c r="Z163" s="1330"/>
      <c r="AA163" s="1330"/>
      <c r="AB163" s="1330"/>
      <c r="AC163" s="1330"/>
      <c r="AD163" s="1330"/>
      <c r="AE163" s="1330"/>
      <c r="AF163" s="1330"/>
      <c r="AG163" s="1330"/>
      <c r="AH163" s="1330"/>
      <c r="AI163" s="1327"/>
      <c r="AJ163" s="1327"/>
      <c r="AK163" s="1327"/>
      <c r="AL163" s="1327"/>
      <c r="AM163" s="1327"/>
    </row>
    <row r="164" spans="1:39" s="8" customForma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341"/>
      <c r="S164" s="1330"/>
      <c r="T164" s="1330"/>
      <c r="U164" s="1330"/>
      <c r="V164" s="1330"/>
      <c r="W164" s="1330"/>
      <c r="X164" s="1330"/>
      <c r="Y164" s="1330"/>
      <c r="Z164" s="1330"/>
      <c r="AA164" s="1330"/>
      <c r="AB164" s="1330"/>
      <c r="AC164" s="1330"/>
      <c r="AD164" s="1330"/>
      <c r="AE164" s="1330"/>
      <c r="AF164" s="1330"/>
      <c r="AG164" s="1330"/>
      <c r="AH164" s="1330"/>
      <c r="AI164" s="1327"/>
      <c r="AJ164" s="1327"/>
      <c r="AK164" s="1327"/>
      <c r="AL164" s="1327"/>
      <c r="AM164" s="1327"/>
    </row>
    <row r="165" spans="1:39" s="8" customForma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341"/>
      <c r="S165" s="1330"/>
      <c r="T165" s="1330"/>
      <c r="U165" s="1330"/>
      <c r="V165" s="1330"/>
      <c r="W165" s="1330"/>
      <c r="X165" s="1330"/>
      <c r="Y165" s="1330"/>
      <c r="Z165" s="1330"/>
      <c r="AA165" s="1330"/>
      <c r="AB165" s="1330"/>
      <c r="AC165" s="1330"/>
      <c r="AD165" s="1330"/>
      <c r="AE165" s="1330"/>
      <c r="AF165" s="1330"/>
      <c r="AG165" s="1330"/>
      <c r="AH165" s="1330"/>
      <c r="AI165" s="1327"/>
      <c r="AJ165" s="1327"/>
      <c r="AK165" s="1327"/>
      <c r="AL165" s="1327"/>
      <c r="AM165" s="1327"/>
    </row>
    <row r="166" spans="1:39" s="8" customForma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341"/>
      <c r="S166" s="1330"/>
      <c r="T166" s="1330"/>
      <c r="U166" s="1330"/>
      <c r="V166" s="1330"/>
      <c r="W166" s="1330"/>
      <c r="X166" s="1330"/>
      <c r="Y166" s="1330"/>
      <c r="Z166" s="1330"/>
      <c r="AA166" s="1330"/>
      <c r="AB166" s="1330"/>
      <c r="AC166" s="1330"/>
      <c r="AD166" s="1330"/>
      <c r="AE166" s="1330"/>
      <c r="AF166" s="1330"/>
      <c r="AG166" s="1330"/>
      <c r="AH166" s="1330"/>
      <c r="AI166" s="1327"/>
      <c r="AJ166" s="1327"/>
      <c r="AK166" s="1327"/>
      <c r="AL166" s="1327"/>
      <c r="AM166" s="1327"/>
    </row>
    <row r="167" spans="1:39" s="8" customForma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341"/>
      <c r="S167" s="1330"/>
      <c r="T167" s="1330"/>
      <c r="U167" s="1330"/>
      <c r="V167" s="1330"/>
      <c r="W167" s="1330"/>
      <c r="X167" s="1330"/>
      <c r="Y167" s="1330"/>
      <c r="Z167" s="1330"/>
      <c r="AA167" s="1330"/>
      <c r="AB167" s="1330"/>
      <c r="AC167" s="1330"/>
      <c r="AD167" s="1330"/>
      <c r="AE167" s="1330"/>
      <c r="AF167" s="1330"/>
      <c r="AG167" s="1330"/>
      <c r="AH167" s="1330"/>
      <c r="AI167" s="1327"/>
      <c r="AJ167" s="1327"/>
      <c r="AK167" s="1327"/>
      <c r="AL167" s="1327"/>
      <c r="AM167" s="1327"/>
    </row>
    <row r="168" spans="1:39" s="8" customForma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341"/>
      <c r="S168" s="1330"/>
      <c r="T168" s="1330"/>
      <c r="U168" s="1330"/>
      <c r="V168" s="1330"/>
      <c r="W168" s="1330"/>
      <c r="X168" s="1330"/>
      <c r="Y168" s="1330"/>
      <c r="Z168" s="1330"/>
      <c r="AA168" s="1330"/>
      <c r="AB168" s="1330"/>
      <c r="AC168" s="1330"/>
      <c r="AD168" s="1330"/>
      <c r="AE168" s="1330"/>
      <c r="AF168" s="1330"/>
      <c r="AG168" s="1330"/>
      <c r="AH168" s="1330"/>
      <c r="AI168" s="1327"/>
      <c r="AJ168" s="1327"/>
      <c r="AK168" s="1327"/>
      <c r="AL168" s="1327"/>
      <c r="AM168" s="1327"/>
    </row>
    <row r="169" spans="1:39" s="8" customForma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341"/>
      <c r="S169" s="1330"/>
      <c r="T169" s="1330"/>
      <c r="U169" s="1330"/>
      <c r="V169" s="1330"/>
      <c r="W169" s="1330"/>
      <c r="X169" s="1330"/>
      <c r="Y169" s="1330"/>
      <c r="Z169" s="1330"/>
      <c r="AA169" s="1330"/>
      <c r="AB169" s="1330"/>
      <c r="AC169" s="1330"/>
      <c r="AD169" s="1330"/>
      <c r="AE169" s="1330"/>
      <c r="AF169" s="1330"/>
      <c r="AG169" s="1330"/>
      <c r="AH169" s="1330"/>
      <c r="AI169" s="1327"/>
      <c r="AJ169" s="1327"/>
      <c r="AK169" s="1327"/>
      <c r="AL169" s="1327"/>
      <c r="AM169" s="1327"/>
    </row>
    <row r="170" spans="1:39" s="8" customForma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341"/>
      <c r="S170" s="1330"/>
      <c r="T170" s="1330"/>
      <c r="U170" s="1330"/>
      <c r="V170" s="1330"/>
      <c r="W170" s="1330"/>
      <c r="X170" s="1330"/>
      <c r="Y170" s="1330"/>
      <c r="Z170" s="1330"/>
      <c r="AA170" s="1330"/>
      <c r="AB170" s="1330"/>
      <c r="AC170" s="1330"/>
      <c r="AD170" s="1330"/>
      <c r="AE170" s="1330"/>
      <c r="AF170" s="1330"/>
      <c r="AG170" s="1330"/>
      <c r="AH170" s="1330"/>
      <c r="AI170" s="1327"/>
      <c r="AJ170" s="1327"/>
      <c r="AK170" s="1327"/>
      <c r="AL170" s="1327"/>
      <c r="AM170" s="1327"/>
    </row>
    <row r="171" spans="1:39" s="8" customForma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341"/>
      <c r="S171" s="1330"/>
      <c r="T171" s="1330"/>
      <c r="U171" s="1330"/>
      <c r="V171" s="1330"/>
      <c r="W171" s="1330"/>
      <c r="X171" s="1330"/>
      <c r="Y171" s="1330"/>
      <c r="Z171" s="1330"/>
      <c r="AA171" s="1330"/>
      <c r="AB171" s="1330"/>
      <c r="AC171" s="1330"/>
      <c r="AD171" s="1330"/>
      <c r="AE171" s="1330"/>
      <c r="AF171" s="1330"/>
      <c r="AG171" s="1330"/>
      <c r="AH171" s="1330"/>
      <c r="AI171" s="1327"/>
      <c r="AJ171" s="1327"/>
      <c r="AK171" s="1327"/>
      <c r="AL171" s="1327"/>
      <c r="AM171" s="1327"/>
    </row>
    <row r="172" spans="1:39" s="8" customForma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341"/>
      <c r="S172" s="1330"/>
      <c r="T172" s="1330"/>
      <c r="U172" s="1330"/>
      <c r="V172" s="1330"/>
      <c r="W172" s="1330"/>
      <c r="X172" s="1330"/>
      <c r="Y172" s="1330"/>
      <c r="Z172" s="1330"/>
      <c r="AA172" s="1330"/>
      <c r="AB172" s="1330"/>
      <c r="AC172" s="1330"/>
      <c r="AD172" s="1330"/>
      <c r="AE172" s="1330"/>
      <c r="AF172" s="1330"/>
      <c r="AG172" s="1330"/>
      <c r="AH172" s="1330"/>
      <c r="AI172" s="1552"/>
      <c r="AJ172" s="1327"/>
      <c r="AK172" s="1327"/>
      <c r="AL172" s="1327"/>
      <c r="AM172" s="1327"/>
    </row>
    <row r="173" spans="1:39" s="8" customForma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341"/>
      <c r="S173" s="1330"/>
      <c r="T173" s="1330"/>
      <c r="U173" s="1330"/>
      <c r="V173" s="1330"/>
      <c r="W173" s="1330"/>
      <c r="X173" s="1330"/>
      <c r="Y173" s="1330"/>
      <c r="Z173" s="1330"/>
      <c r="AA173" s="1330"/>
      <c r="AB173" s="1330"/>
      <c r="AC173" s="1330"/>
      <c r="AD173" s="1330"/>
      <c r="AE173" s="1330"/>
      <c r="AF173" s="1330"/>
      <c r="AG173" s="1330"/>
      <c r="AH173" s="1330"/>
      <c r="AI173" s="1327"/>
      <c r="AJ173" s="1327"/>
      <c r="AK173" s="1327"/>
      <c r="AL173" s="1327"/>
      <c r="AM173" s="1327"/>
    </row>
    <row r="174" spans="1:39" s="8" customForma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341"/>
      <c r="S174" s="1330"/>
      <c r="T174" s="1330"/>
      <c r="U174" s="1330"/>
      <c r="V174" s="1330"/>
      <c r="W174" s="1330"/>
      <c r="X174" s="1330"/>
      <c r="Y174" s="1330"/>
      <c r="Z174" s="1330"/>
      <c r="AA174" s="1330"/>
      <c r="AB174" s="1330"/>
      <c r="AC174" s="1330"/>
      <c r="AD174" s="1330"/>
      <c r="AE174" s="1330"/>
      <c r="AF174" s="1330"/>
      <c r="AG174" s="1330"/>
      <c r="AH174" s="1330"/>
      <c r="AI174" s="1327"/>
      <c r="AJ174" s="1327"/>
      <c r="AK174" s="1327"/>
      <c r="AL174" s="1327"/>
      <c r="AM174" s="1327"/>
    </row>
    <row r="175" spans="1:39" s="8" customForma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341"/>
      <c r="S175" s="1330"/>
      <c r="T175" s="1330"/>
      <c r="U175" s="1330"/>
      <c r="V175" s="1330"/>
      <c r="W175" s="1330"/>
      <c r="X175" s="1330"/>
      <c r="Y175" s="1330"/>
      <c r="Z175" s="1330"/>
      <c r="AA175" s="1330"/>
      <c r="AB175" s="1330"/>
      <c r="AC175" s="1330"/>
      <c r="AD175" s="1330"/>
      <c r="AE175" s="1330"/>
      <c r="AF175" s="1330"/>
      <c r="AG175" s="1330"/>
      <c r="AH175" s="1330"/>
      <c r="AI175" s="1327"/>
      <c r="AJ175" s="1327"/>
      <c r="AK175" s="1327"/>
      <c r="AL175" s="1327"/>
      <c r="AM175" s="1327"/>
    </row>
    <row r="176" spans="1:39" s="8" customForma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341"/>
      <c r="S176" s="1330"/>
      <c r="T176" s="1330"/>
      <c r="U176" s="1330"/>
      <c r="V176" s="1330"/>
      <c r="W176" s="1330"/>
      <c r="X176" s="1330"/>
      <c r="Y176" s="1330"/>
      <c r="Z176" s="1330"/>
      <c r="AA176" s="1330"/>
      <c r="AB176" s="1330"/>
      <c r="AC176" s="1330"/>
      <c r="AD176" s="1330"/>
      <c r="AE176" s="1330"/>
      <c r="AF176" s="1330"/>
      <c r="AG176" s="1330"/>
      <c r="AH176" s="1330"/>
      <c r="AI176" s="1327"/>
      <c r="AJ176" s="1327"/>
      <c r="AK176" s="1327"/>
      <c r="AL176" s="1327"/>
      <c r="AM176" s="1327"/>
    </row>
    <row r="177" spans="1:39" s="8" customForma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341"/>
      <c r="S177" s="1330"/>
      <c r="T177" s="1330"/>
      <c r="U177" s="1330"/>
      <c r="V177" s="1330"/>
      <c r="W177" s="1330"/>
      <c r="X177" s="1330"/>
      <c r="Y177" s="1330"/>
      <c r="Z177" s="1330"/>
      <c r="AA177" s="1330"/>
      <c r="AB177" s="1330"/>
      <c r="AC177" s="1330"/>
      <c r="AD177" s="1330"/>
      <c r="AE177" s="1330"/>
      <c r="AF177" s="1330"/>
      <c r="AG177" s="1330"/>
      <c r="AH177" s="1330"/>
      <c r="AI177" s="1552"/>
      <c r="AJ177" s="1327"/>
      <c r="AK177" s="1327"/>
      <c r="AL177" s="1327"/>
      <c r="AM177" s="1327"/>
    </row>
    <row r="178" spans="1:39" s="8" customForma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341"/>
      <c r="S178" s="1330"/>
      <c r="T178" s="1330"/>
      <c r="U178" s="1330"/>
      <c r="V178" s="1330"/>
      <c r="W178" s="1330"/>
      <c r="X178" s="1330"/>
      <c r="Y178" s="1330"/>
      <c r="Z178" s="1330"/>
      <c r="AA178" s="1330"/>
      <c r="AB178" s="1330"/>
      <c r="AC178" s="1330"/>
      <c r="AD178" s="1330"/>
      <c r="AE178" s="1330"/>
      <c r="AF178" s="1330"/>
      <c r="AG178" s="1330"/>
      <c r="AH178" s="1330"/>
      <c r="AI178" s="1327"/>
      <c r="AJ178" s="1327"/>
      <c r="AK178" s="1327"/>
      <c r="AL178" s="1327"/>
      <c r="AM178" s="1327"/>
    </row>
    <row r="179" spans="1:39" s="8" customForma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341"/>
      <c r="S179" s="1330"/>
      <c r="T179" s="1330"/>
      <c r="U179" s="1330"/>
      <c r="V179" s="1330"/>
      <c r="W179" s="1330"/>
      <c r="X179" s="1330"/>
      <c r="Y179" s="1330"/>
      <c r="Z179" s="1330"/>
      <c r="AA179" s="1330"/>
      <c r="AB179" s="1330"/>
      <c r="AC179" s="1330"/>
      <c r="AD179" s="1330"/>
      <c r="AE179" s="1330"/>
      <c r="AF179" s="1330"/>
      <c r="AG179" s="1330"/>
      <c r="AH179" s="1330"/>
      <c r="AI179" s="1327"/>
      <c r="AJ179" s="1327"/>
      <c r="AK179" s="1327"/>
      <c r="AL179" s="1327"/>
      <c r="AM179" s="1327"/>
    </row>
    <row r="180" spans="1:39" s="8" customForma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341"/>
      <c r="S180" s="1330"/>
      <c r="T180" s="1548" t="s">
        <v>47</v>
      </c>
      <c r="U180" s="1547"/>
      <c r="V180" s="1547"/>
      <c r="W180" s="1547"/>
      <c r="X180" s="1547"/>
      <c r="Y180" s="1547"/>
      <c r="Z180" s="1547"/>
      <c r="AA180" s="1547"/>
      <c r="AB180" s="1547"/>
      <c r="AC180" s="1547"/>
      <c r="AD180" s="1547"/>
      <c r="AE180" s="1547"/>
      <c r="AF180" s="1547"/>
      <c r="AG180" s="1547"/>
      <c r="AH180" s="1330"/>
      <c r="AI180" s="1327"/>
      <c r="AJ180" s="1327"/>
      <c r="AK180" s="1327"/>
      <c r="AL180" s="1327"/>
      <c r="AM180" s="1327"/>
    </row>
    <row r="181" spans="1:39" s="8" customForma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341"/>
      <c r="S181" s="1330"/>
      <c r="T181" s="1551"/>
      <c r="U181" s="1547" t="s">
        <v>107</v>
      </c>
      <c r="V181" s="1547" t="s">
        <v>108</v>
      </c>
      <c r="W181" s="1547" t="s">
        <v>109</v>
      </c>
      <c r="X181" s="1547" t="s">
        <v>110</v>
      </c>
      <c r="Y181" s="1547" t="s">
        <v>111</v>
      </c>
      <c r="Z181" s="1547" t="s">
        <v>112</v>
      </c>
      <c r="AA181" s="1547" t="s">
        <v>113</v>
      </c>
      <c r="AB181" s="1547" t="s">
        <v>114</v>
      </c>
      <c r="AC181" s="1547" t="s">
        <v>115</v>
      </c>
      <c r="AD181" s="1547" t="s">
        <v>116</v>
      </c>
      <c r="AE181" s="1547" t="s">
        <v>117</v>
      </c>
      <c r="AF181" s="1547" t="s">
        <v>118</v>
      </c>
      <c r="AG181" s="1547"/>
      <c r="AH181" s="1330"/>
      <c r="AI181" s="1327"/>
      <c r="AJ181" s="1327"/>
      <c r="AK181" s="1327"/>
      <c r="AL181" s="1327"/>
      <c r="AM181" s="1327"/>
    </row>
    <row r="182" spans="1:39" s="8" customForma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341"/>
      <c r="S182" s="1330"/>
      <c r="T182" s="1546" t="s">
        <v>63</v>
      </c>
      <c r="U182" s="1553">
        <f>E101</f>
        <v>111.80476021</v>
      </c>
      <c r="V182" s="1553">
        <f t="shared" ref="V182:AF182" si="8">F101</f>
        <v>121.67268085000019</v>
      </c>
      <c r="W182" s="1553">
        <f t="shared" si="8"/>
        <v>97.731549510000107</v>
      </c>
      <c r="X182" s="1553">
        <f t="shared" si="8"/>
        <v>68.893491499999996</v>
      </c>
      <c r="Y182" s="1553">
        <f t="shared" si="8"/>
        <v>71.147410379999968</v>
      </c>
      <c r="Z182" s="1553">
        <f t="shared" si="8"/>
        <v>75.092905990000062</v>
      </c>
      <c r="AA182" s="1553">
        <f t="shared" si="8"/>
        <v>77.779979000000083</v>
      </c>
      <c r="AB182" s="1553">
        <f t="shared" si="8"/>
        <v>81.4001224000001</v>
      </c>
      <c r="AC182" s="1553">
        <f t="shared" si="8"/>
        <v>84.479278509999915</v>
      </c>
      <c r="AD182" s="1553">
        <f t="shared" si="8"/>
        <v>83.246404800000022</v>
      </c>
      <c r="AE182" s="1553">
        <f t="shared" si="8"/>
        <v>86.621270799999948</v>
      </c>
      <c r="AF182" s="1553">
        <f t="shared" si="8"/>
        <v>85.527130700000072</v>
      </c>
      <c r="AG182" s="1496">
        <f>SUM(U182:AF182)</f>
        <v>1045.3969846500004</v>
      </c>
      <c r="AH182" s="1330"/>
      <c r="AI182" s="1327"/>
      <c r="AJ182" s="1327"/>
      <c r="AK182" s="1327"/>
      <c r="AL182" s="1327"/>
      <c r="AM182" s="1327"/>
    </row>
    <row r="183" spans="1:39" s="8" customForma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341"/>
      <c r="S183" s="1330"/>
      <c r="T183" s="1546" t="s">
        <v>295</v>
      </c>
      <c r="U183" s="1553">
        <f>E91</f>
        <v>66.249089999999882</v>
      </c>
      <c r="V183" s="1553">
        <f t="shared" ref="V183:AF183" si="9">F91</f>
        <v>74.798754599999839</v>
      </c>
      <c r="W183" s="1553">
        <f t="shared" si="9"/>
        <v>73.63656080000014</v>
      </c>
      <c r="X183" s="1553">
        <f t="shared" si="9"/>
        <v>48.595554100000001</v>
      </c>
      <c r="Y183" s="1553">
        <f t="shared" si="9"/>
        <v>40.419152199999964</v>
      </c>
      <c r="Z183" s="1553">
        <f t="shared" si="9"/>
        <v>46.45680840000005</v>
      </c>
      <c r="AA183" s="1553">
        <f t="shared" si="9"/>
        <v>51.233751400000017</v>
      </c>
      <c r="AB183" s="1553">
        <f t="shared" si="9"/>
        <v>56.873228600000033</v>
      </c>
      <c r="AC183" s="1553">
        <f t="shared" si="9"/>
        <v>57.856932899999961</v>
      </c>
      <c r="AD183" s="1553">
        <f t="shared" si="9"/>
        <v>60.677744899999979</v>
      </c>
      <c r="AE183" s="1553">
        <f t="shared" si="9"/>
        <v>59.551472400000023</v>
      </c>
      <c r="AF183" s="1553">
        <f t="shared" si="9"/>
        <v>61.636236599999961</v>
      </c>
      <c r="AG183" s="1496">
        <f t="shared" ref="AG183:AG186" si="10">SUM(U183:AF183)</f>
        <v>697.98528690000001</v>
      </c>
      <c r="AH183" s="1330"/>
      <c r="AI183" s="1327"/>
      <c r="AJ183" s="1327"/>
      <c r="AK183" s="1327"/>
      <c r="AL183" s="1327"/>
      <c r="AM183" s="1327"/>
    </row>
    <row r="184" spans="1:39" s="8" customForma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341"/>
      <c r="S184" s="1330"/>
      <c r="T184" s="1551" t="s">
        <v>18</v>
      </c>
      <c r="U184" s="1553">
        <f>E96</f>
        <v>31.758721190000045</v>
      </c>
      <c r="V184" s="1553">
        <f t="shared" ref="V184:AF184" si="11">F96</f>
        <v>31.143963050000032</v>
      </c>
      <c r="W184" s="1553">
        <f t="shared" si="11"/>
        <v>29.54090107999998</v>
      </c>
      <c r="X184" s="1553">
        <f t="shared" si="11"/>
        <v>24.359019960000047</v>
      </c>
      <c r="Y184" s="1553">
        <f t="shared" si="11"/>
        <v>25.03406991000006</v>
      </c>
      <c r="Z184" s="1553">
        <f t="shared" si="11"/>
        <v>23.870301860000041</v>
      </c>
      <c r="AA184" s="1553">
        <f t="shared" si="11"/>
        <v>25.033820080000023</v>
      </c>
      <c r="AB184" s="1553">
        <f t="shared" si="11"/>
        <v>25.56557986000001</v>
      </c>
      <c r="AC184" s="1553">
        <f t="shared" si="11"/>
        <v>25.692800029999983</v>
      </c>
      <c r="AD184" s="1553">
        <f t="shared" si="11"/>
        <v>27.463488900000097</v>
      </c>
      <c r="AE184" s="1553">
        <f t="shared" si="11"/>
        <v>26.660190019999956</v>
      </c>
      <c r="AF184" s="1553">
        <f t="shared" si="11"/>
        <v>28.440458149999994</v>
      </c>
      <c r="AG184" s="1496">
        <f t="shared" si="10"/>
        <v>324.56331409000023</v>
      </c>
      <c r="AH184" s="1330"/>
      <c r="AI184" s="1327"/>
      <c r="AJ184" s="1327"/>
      <c r="AK184" s="1327"/>
      <c r="AL184" s="1327"/>
      <c r="AM184" s="1327"/>
    </row>
    <row r="185" spans="1:39" s="8" customForma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41"/>
      <c r="O185" s="2"/>
      <c r="P185" s="2"/>
      <c r="Q185" s="2"/>
      <c r="R185" s="1341"/>
      <c r="S185" s="1330"/>
      <c r="T185" s="1546" t="s">
        <v>17</v>
      </c>
      <c r="U185" s="1553">
        <f>E51</f>
        <v>28.224675300000005</v>
      </c>
      <c r="V185" s="1553">
        <f t="shared" ref="V185:AF185" si="12">F51</f>
        <v>27.430298499999996</v>
      </c>
      <c r="W185" s="1553">
        <f t="shared" si="12"/>
        <v>24.880809800000009</v>
      </c>
      <c r="X185" s="1553">
        <f t="shared" si="12"/>
        <v>20.483589300000009</v>
      </c>
      <c r="Y185" s="1553">
        <f t="shared" si="12"/>
        <v>20.174883900000022</v>
      </c>
      <c r="Z185" s="1553">
        <f t="shared" si="12"/>
        <v>19.860164400000009</v>
      </c>
      <c r="AA185" s="1553">
        <f t="shared" si="12"/>
        <v>22.275567999999996</v>
      </c>
      <c r="AB185" s="1553">
        <f t="shared" si="12"/>
        <v>22.488937299999971</v>
      </c>
      <c r="AC185" s="1553">
        <f t="shared" si="12"/>
        <v>23.062818800000038</v>
      </c>
      <c r="AD185" s="1553">
        <f t="shared" si="12"/>
        <v>24.30415440000003</v>
      </c>
      <c r="AE185" s="1553">
        <f t="shared" si="12"/>
        <v>22.302908600000009</v>
      </c>
      <c r="AF185" s="1553">
        <f t="shared" si="12"/>
        <v>24.779878000000025</v>
      </c>
      <c r="AG185" s="1496">
        <f t="shared" si="10"/>
        <v>280.26868630000013</v>
      </c>
      <c r="AH185" s="1330"/>
      <c r="AI185" s="1327"/>
      <c r="AJ185" s="1327"/>
      <c r="AK185" s="1327"/>
      <c r="AL185" s="1327"/>
      <c r="AM185" s="1327"/>
    </row>
    <row r="186" spans="1:39" s="8" customForma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341"/>
      <c r="S186" s="1330"/>
      <c r="T186" s="1551" t="s">
        <v>36</v>
      </c>
      <c r="U186" s="1553">
        <f>E16</f>
        <v>21.329588600000019</v>
      </c>
      <c r="V186" s="1553">
        <f t="shared" ref="V186:AF186" si="13">F16</f>
        <v>19.248218700000006</v>
      </c>
      <c r="W186" s="1553">
        <f t="shared" si="13"/>
        <v>18.654154699999989</v>
      </c>
      <c r="X186" s="1553">
        <f t="shared" si="13"/>
        <v>15.912275999999988</v>
      </c>
      <c r="Y186" s="1553">
        <f t="shared" si="13"/>
        <v>14.707220200000011</v>
      </c>
      <c r="Z186" s="1553">
        <f t="shared" si="13"/>
        <v>13.388918899999997</v>
      </c>
      <c r="AA186" s="1553">
        <f t="shared" si="13"/>
        <v>14.215423800000003</v>
      </c>
      <c r="AB186" s="1553">
        <f t="shared" si="13"/>
        <v>15.503903100000008</v>
      </c>
      <c r="AC186" s="1553">
        <f t="shared" si="13"/>
        <v>17.016917599999978</v>
      </c>
      <c r="AD186" s="1553">
        <f t="shared" si="13"/>
        <v>19.074322400000003</v>
      </c>
      <c r="AE186" s="1553">
        <f t="shared" si="13"/>
        <v>18.777101900000016</v>
      </c>
      <c r="AF186" s="1553">
        <f t="shared" si="13"/>
        <v>19.039849799999985</v>
      </c>
      <c r="AG186" s="1496">
        <f t="shared" si="10"/>
        <v>206.86789569999999</v>
      </c>
      <c r="AH186" s="1330"/>
      <c r="AI186" s="1327"/>
      <c r="AJ186" s="1327"/>
      <c r="AK186" s="1327"/>
      <c r="AL186" s="1327"/>
      <c r="AM186" s="1327"/>
    </row>
    <row r="187" spans="1:39" s="8" customForma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341"/>
      <c r="S187" s="1330"/>
      <c r="T187" s="1546"/>
      <c r="U187" s="1553"/>
      <c r="V187" s="1553"/>
      <c r="W187" s="1553"/>
      <c r="X187" s="1553"/>
      <c r="Y187" s="1553"/>
      <c r="Z187" s="1553"/>
      <c r="AA187" s="1553"/>
      <c r="AB187" s="1553"/>
      <c r="AC187" s="1553"/>
      <c r="AD187" s="1553"/>
      <c r="AE187" s="1553"/>
      <c r="AF187" s="1553"/>
      <c r="AG187" s="1496"/>
      <c r="AH187" s="1330"/>
      <c r="AI187" s="1554"/>
      <c r="AJ187" s="1327"/>
      <c r="AK187" s="1327"/>
      <c r="AL187" s="1327"/>
      <c r="AM187" s="1327"/>
    </row>
    <row r="188" spans="1:39" s="8" customForma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341"/>
      <c r="S188" s="1330"/>
      <c r="T188" s="1546"/>
      <c r="U188" s="1553"/>
      <c r="V188" s="1553"/>
      <c r="W188" s="1553"/>
      <c r="X188" s="1553"/>
      <c r="Y188" s="1553"/>
      <c r="Z188" s="1553"/>
      <c r="AA188" s="1553"/>
      <c r="AB188" s="1553"/>
      <c r="AC188" s="1553"/>
      <c r="AD188" s="1553"/>
      <c r="AE188" s="1553"/>
      <c r="AF188" s="1553"/>
      <c r="AG188" s="1496"/>
      <c r="AH188" s="1330"/>
      <c r="AI188" s="1327"/>
      <c r="AJ188" s="1327"/>
      <c r="AK188" s="1327"/>
      <c r="AL188" s="1327"/>
      <c r="AM188" s="1327"/>
    </row>
    <row r="189" spans="1:39" s="8" customForma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341"/>
      <c r="S189" s="1330"/>
      <c r="T189" s="1330"/>
      <c r="U189" s="1330"/>
      <c r="V189" s="1330"/>
      <c r="W189" s="1330"/>
      <c r="X189" s="1330"/>
      <c r="Y189" s="1330"/>
      <c r="Z189" s="1330"/>
      <c r="AA189" s="1330"/>
      <c r="AB189" s="1330"/>
      <c r="AC189" s="1330"/>
      <c r="AD189" s="1330"/>
      <c r="AE189" s="1330"/>
      <c r="AF189" s="1330"/>
      <c r="AG189" s="1330"/>
      <c r="AH189" s="1330"/>
      <c r="AI189" s="1327"/>
      <c r="AJ189" s="1327"/>
      <c r="AK189" s="1327"/>
      <c r="AL189" s="1327"/>
      <c r="AM189" s="1327"/>
    </row>
    <row r="190" spans="1:39" s="8" customForma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341"/>
      <c r="S190" s="1330"/>
      <c r="T190" s="1330"/>
      <c r="U190" s="1330"/>
      <c r="V190" s="1330"/>
      <c r="W190" s="1330"/>
      <c r="X190" s="1330"/>
      <c r="Y190" s="1330"/>
      <c r="Z190" s="1330"/>
      <c r="AA190" s="1330"/>
      <c r="AB190" s="1330"/>
      <c r="AC190" s="1330"/>
      <c r="AD190" s="1330"/>
      <c r="AE190" s="1330"/>
      <c r="AF190" s="1330"/>
      <c r="AG190" s="1330"/>
      <c r="AH190" s="1330"/>
      <c r="AI190" s="1327"/>
      <c r="AJ190" s="1327"/>
      <c r="AK190" s="1327"/>
      <c r="AL190" s="1327"/>
      <c r="AM190" s="1327"/>
    </row>
    <row r="191" spans="1:39" s="8" customForma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341"/>
      <c r="S191" s="1330"/>
      <c r="T191" s="1330"/>
      <c r="U191" s="1330"/>
      <c r="V191" s="1330"/>
      <c r="W191" s="1330"/>
      <c r="X191" s="1330"/>
      <c r="Y191" s="1330"/>
      <c r="Z191" s="1330"/>
      <c r="AA191" s="1330"/>
      <c r="AB191" s="1330"/>
      <c r="AC191" s="1330"/>
      <c r="AD191" s="1330"/>
      <c r="AE191" s="1330"/>
      <c r="AF191" s="1330"/>
      <c r="AG191" s="1330"/>
      <c r="AH191" s="1330"/>
      <c r="AI191" s="1327"/>
      <c r="AJ191" s="1327"/>
      <c r="AK191" s="1327"/>
      <c r="AL191" s="1327"/>
      <c r="AM191" s="1327"/>
    </row>
    <row r="192" spans="1:39" s="8" customForma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341"/>
      <c r="S192" s="1330"/>
      <c r="T192" s="1330"/>
      <c r="U192" s="1330"/>
      <c r="V192" s="1330"/>
      <c r="W192" s="1330"/>
      <c r="X192" s="1330"/>
      <c r="Y192" s="1330"/>
      <c r="Z192" s="1330"/>
      <c r="AA192" s="1330"/>
      <c r="AB192" s="1330"/>
      <c r="AC192" s="1330"/>
      <c r="AD192" s="1330"/>
      <c r="AE192" s="1330"/>
      <c r="AF192" s="1330"/>
      <c r="AG192" s="1330"/>
      <c r="AH192" s="1330"/>
      <c r="AI192" s="1327"/>
      <c r="AJ192" s="1327"/>
      <c r="AK192" s="1327"/>
      <c r="AL192" s="1327"/>
      <c r="AM192" s="1327"/>
    </row>
    <row r="193" spans="1:39" s="8" customForma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341"/>
      <c r="S193" s="1330"/>
      <c r="T193" s="1330"/>
      <c r="U193" s="1330"/>
      <c r="V193" s="1330"/>
      <c r="W193" s="1330"/>
      <c r="X193" s="1330"/>
      <c r="Y193" s="1330"/>
      <c r="Z193" s="1330"/>
      <c r="AA193" s="1330"/>
      <c r="AB193" s="1330"/>
      <c r="AC193" s="1330"/>
      <c r="AD193" s="1330"/>
      <c r="AE193" s="1330"/>
      <c r="AF193" s="1330"/>
      <c r="AG193" s="1330"/>
      <c r="AH193" s="1330"/>
      <c r="AI193" s="1327"/>
      <c r="AJ193" s="1327"/>
      <c r="AK193" s="1327"/>
      <c r="AL193" s="1327"/>
      <c r="AM193" s="1327"/>
    </row>
    <row r="194" spans="1:39" s="8" customForma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341"/>
      <c r="S194" s="1330"/>
      <c r="T194" s="1330"/>
      <c r="U194" s="1330"/>
      <c r="V194" s="1330"/>
      <c r="W194" s="1330"/>
      <c r="X194" s="1330"/>
      <c r="Y194" s="1330"/>
      <c r="Z194" s="1330"/>
      <c r="AA194" s="1330"/>
      <c r="AB194" s="1330"/>
      <c r="AC194" s="1330"/>
      <c r="AD194" s="1330"/>
      <c r="AE194" s="1330"/>
      <c r="AF194" s="1330"/>
      <c r="AG194" s="1330"/>
      <c r="AH194" s="1330"/>
      <c r="AI194" s="1327"/>
      <c r="AJ194" s="1327"/>
      <c r="AK194" s="1327"/>
      <c r="AL194" s="1327"/>
      <c r="AM194" s="1327"/>
    </row>
    <row r="195" spans="1:39" s="8" customForma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341"/>
      <c r="S195" s="1330"/>
      <c r="T195" s="1330"/>
      <c r="U195" s="1330"/>
      <c r="V195" s="1330"/>
      <c r="W195" s="1330"/>
      <c r="X195" s="1330"/>
      <c r="Y195" s="1330"/>
      <c r="Z195" s="1330"/>
      <c r="AA195" s="1330"/>
      <c r="AB195" s="1330"/>
      <c r="AC195" s="1330"/>
      <c r="AD195" s="1330"/>
      <c r="AE195" s="1330"/>
      <c r="AF195" s="1330"/>
      <c r="AG195" s="1330"/>
      <c r="AH195" s="1330"/>
      <c r="AI195" s="1327"/>
      <c r="AJ195" s="1327"/>
      <c r="AK195" s="1327"/>
      <c r="AL195" s="1327"/>
      <c r="AM195" s="1327"/>
    </row>
    <row r="196" spans="1:39" s="8" customFormat="1">
      <c r="A196" s="2"/>
      <c r="B196" s="2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1340"/>
      <c r="S196" s="1330"/>
      <c r="T196" s="1330"/>
      <c r="U196" s="1330"/>
      <c r="V196" s="1330"/>
      <c r="W196" s="1330"/>
      <c r="X196" s="1330"/>
      <c r="Y196" s="1330"/>
      <c r="Z196" s="1330"/>
      <c r="AA196" s="1330"/>
      <c r="AB196" s="1330"/>
      <c r="AC196" s="1330"/>
      <c r="AD196" s="1330"/>
      <c r="AE196" s="1330"/>
      <c r="AF196" s="1330"/>
      <c r="AG196" s="1330"/>
      <c r="AH196" s="1330"/>
      <c r="AI196" s="1327"/>
      <c r="AJ196" s="1327"/>
      <c r="AK196" s="1327"/>
      <c r="AL196" s="1327"/>
      <c r="AM196" s="1327"/>
    </row>
    <row r="197" spans="1:39" s="8" customFormat="1">
      <c r="A197" s="2"/>
      <c r="B197" s="2"/>
      <c r="C197" s="20"/>
      <c r="D197" s="20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1341"/>
      <c r="S197" s="1330"/>
      <c r="T197" s="1330"/>
      <c r="U197" s="1330"/>
      <c r="V197" s="1330"/>
      <c r="W197" s="1330"/>
      <c r="X197" s="1330"/>
      <c r="Y197" s="1330"/>
      <c r="Z197" s="1330"/>
      <c r="AA197" s="1330"/>
      <c r="AB197" s="1330"/>
      <c r="AC197" s="1330"/>
      <c r="AD197" s="1330"/>
      <c r="AE197" s="1330"/>
      <c r="AF197" s="1330"/>
      <c r="AG197" s="1330"/>
      <c r="AH197" s="1330"/>
      <c r="AI197" s="1327"/>
      <c r="AJ197" s="1327"/>
      <c r="AK197" s="1327"/>
      <c r="AL197" s="1327"/>
      <c r="AM197" s="1327"/>
    </row>
    <row r="198" spans="1:39" s="8" customFormat="1">
      <c r="A198" s="2"/>
      <c r="B198" s="2"/>
      <c r="C198" s="2"/>
      <c r="D198" s="2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1555"/>
      <c r="S198" s="1330"/>
      <c r="T198" s="1330"/>
      <c r="U198" s="1330"/>
      <c r="V198" s="1330"/>
      <c r="W198" s="1330"/>
      <c r="X198" s="1330"/>
      <c r="Y198" s="1330"/>
      <c r="Z198" s="1330"/>
      <c r="AA198" s="1330"/>
      <c r="AB198" s="1330"/>
      <c r="AC198" s="1330"/>
      <c r="AD198" s="1330"/>
      <c r="AE198" s="1330"/>
      <c r="AF198" s="1330"/>
      <c r="AG198" s="1330"/>
      <c r="AH198" s="1330"/>
      <c r="AI198" s="1327"/>
      <c r="AJ198" s="1327"/>
      <c r="AK198" s="1327"/>
      <c r="AL198" s="1327"/>
      <c r="AM198" s="1327"/>
    </row>
    <row r="199" spans="1:39" s="8" customForma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340"/>
      <c r="S199" s="1330"/>
      <c r="T199" s="1330"/>
      <c r="U199" s="1330"/>
      <c r="V199" s="1330"/>
      <c r="W199" s="1330"/>
      <c r="X199" s="1330"/>
      <c r="Y199" s="1330"/>
      <c r="Z199" s="1330"/>
      <c r="AA199" s="1330"/>
      <c r="AB199" s="1330"/>
      <c r="AC199" s="1330"/>
      <c r="AD199" s="1330"/>
      <c r="AE199" s="1330"/>
      <c r="AF199" s="1330"/>
      <c r="AG199" s="1330"/>
      <c r="AH199" s="1330"/>
      <c r="AI199" s="1327"/>
      <c r="AJ199" s="1327"/>
      <c r="AK199" s="1327"/>
      <c r="AL199" s="1327"/>
      <c r="AM199" s="1327"/>
    </row>
    <row r="200" spans="1:39" s="8" customForma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341"/>
      <c r="S200" s="1330"/>
      <c r="T200" s="1330"/>
      <c r="U200" s="1330"/>
      <c r="V200" s="1330"/>
      <c r="W200" s="1330"/>
      <c r="X200" s="1330"/>
      <c r="Y200" s="1330"/>
      <c r="Z200" s="1330"/>
      <c r="AA200" s="1330"/>
      <c r="AB200" s="1330"/>
      <c r="AC200" s="1330"/>
      <c r="AD200" s="1330"/>
      <c r="AE200" s="1330"/>
      <c r="AF200" s="1330"/>
      <c r="AG200" s="1330"/>
      <c r="AH200" s="1330"/>
      <c r="AI200" s="1327"/>
      <c r="AJ200" s="1327"/>
      <c r="AK200" s="1327"/>
      <c r="AL200" s="1327"/>
      <c r="AM200" s="1327"/>
    </row>
    <row r="201" spans="1:39" s="8" customForma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555"/>
      <c r="S201" s="1330"/>
      <c r="T201" s="1330"/>
      <c r="U201" s="1330"/>
      <c r="V201" s="1330"/>
      <c r="W201" s="1330"/>
      <c r="X201" s="1330"/>
      <c r="Y201" s="1330"/>
      <c r="Z201" s="1330"/>
      <c r="AA201" s="1330"/>
      <c r="AB201" s="1330"/>
      <c r="AC201" s="1330"/>
      <c r="AD201" s="1330"/>
      <c r="AE201" s="1330"/>
      <c r="AF201" s="1330"/>
      <c r="AG201" s="1330"/>
      <c r="AH201" s="1330"/>
      <c r="AI201" s="1327"/>
      <c r="AJ201" s="1327"/>
      <c r="AK201" s="1327"/>
      <c r="AL201" s="1327"/>
      <c r="AM201" s="1327"/>
    </row>
    <row r="202" spans="1:39" s="8" customForma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341"/>
      <c r="S202" s="1330"/>
      <c r="T202" s="1330"/>
      <c r="U202" s="1330"/>
      <c r="V202" s="1330"/>
      <c r="W202" s="1330"/>
      <c r="X202" s="1330"/>
      <c r="Y202" s="1330"/>
      <c r="Z202" s="1330"/>
      <c r="AA202" s="1330"/>
      <c r="AB202" s="1330"/>
      <c r="AC202" s="1330"/>
      <c r="AD202" s="1330"/>
      <c r="AE202" s="1330"/>
      <c r="AF202" s="1330"/>
      <c r="AG202" s="1330"/>
      <c r="AH202" s="1330"/>
      <c r="AI202" s="1327"/>
      <c r="AJ202" s="1327"/>
      <c r="AK202" s="1327"/>
      <c r="AL202" s="1327"/>
      <c r="AM202" s="1327"/>
    </row>
    <row r="203" spans="1:39" s="8" customFormat="1">
      <c r="A203" s="2"/>
      <c r="B203" s="2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1340"/>
      <c r="S203" s="1330"/>
      <c r="T203" s="1330"/>
      <c r="U203" s="1330"/>
      <c r="V203" s="1330"/>
      <c r="W203" s="1330"/>
      <c r="X203" s="1330"/>
      <c r="Y203" s="1330"/>
      <c r="Z203" s="1330"/>
      <c r="AA203" s="1330"/>
      <c r="AB203" s="1330"/>
      <c r="AC203" s="1330"/>
      <c r="AD203" s="1330"/>
      <c r="AE203" s="1330"/>
      <c r="AF203" s="1330"/>
      <c r="AG203" s="1330"/>
      <c r="AH203" s="1330"/>
      <c r="AI203" s="1327"/>
      <c r="AJ203" s="1327"/>
      <c r="AK203" s="1327"/>
      <c r="AL203" s="1327"/>
      <c r="AM203" s="1327"/>
    </row>
    <row r="204" spans="1:39" s="8" customFormat="1">
      <c r="A204" s="2"/>
      <c r="B204" s="2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1340"/>
      <c r="S204" s="1330"/>
      <c r="T204" s="1330"/>
      <c r="U204" s="1330"/>
      <c r="V204" s="1330"/>
      <c r="W204" s="1330"/>
      <c r="X204" s="1330"/>
      <c r="Y204" s="1330"/>
      <c r="Z204" s="1330"/>
      <c r="AA204" s="1330"/>
      <c r="AB204" s="1330"/>
      <c r="AC204" s="1330"/>
      <c r="AD204" s="1330"/>
      <c r="AE204" s="1330"/>
      <c r="AF204" s="1330"/>
      <c r="AG204" s="1330"/>
      <c r="AH204" s="1330"/>
      <c r="AI204" s="1327"/>
      <c r="AJ204" s="1327"/>
      <c r="AK204" s="1327"/>
      <c r="AL204" s="1327"/>
      <c r="AM204" s="1327"/>
    </row>
    <row r="205" spans="1:39" s="8" customFormat="1">
      <c r="A205" s="2"/>
      <c r="B205" s="2"/>
      <c r="C205" s="36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1341"/>
      <c r="S205" s="1330"/>
      <c r="T205" s="1330"/>
      <c r="U205" s="1330"/>
      <c r="V205" s="1330"/>
      <c r="W205" s="1330"/>
      <c r="X205" s="1330"/>
      <c r="Y205" s="1330"/>
      <c r="Z205" s="1330"/>
      <c r="AA205" s="1330"/>
      <c r="AB205" s="1330"/>
      <c r="AC205" s="1330"/>
      <c r="AD205" s="1330"/>
      <c r="AE205" s="1330"/>
      <c r="AF205" s="1330"/>
      <c r="AG205" s="1330"/>
      <c r="AH205" s="1330"/>
      <c r="AI205" s="1327"/>
      <c r="AJ205" s="1327"/>
      <c r="AK205" s="1327"/>
      <c r="AL205" s="1327"/>
      <c r="AM205" s="1327"/>
    </row>
    <row r="206" spans="1:39" s="8" customFormat="1">
      <c r="A206" s="2"/>
      <c r="B206" s="2"/>
      <c r="C206" s="44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1341"/>
      <c r="S206" s="1330"/>
      <c r="T206" s="1330"/>
      <c r="U206" s="1330"/>
      <c r="V206" s="1330"/>
      <c r="W206" s="1330"/>
      <c r="X206" s="1330"/>
      <c r="Y206" s="1330"/>
      <c r="Z206" s="1330"/>
      <c r="AA206" s="1330"/>
      <c r="AB206" s="1330"/>
      <c r="AC206" s="1330"/>
      <c r="AD206" s="1330"/>
      <c r="AE206" s="1330"/>
      <c r="AF206" s="1330"/>
      <c r="AG206" s="1330"/>
      <c r="AH206" s="1330"/>
      <c r="AI206" s="1327"/>
      <c r="AJ206" s="1327"/>
      <c r="AK206" s="1327"/>
      <c r="AL206" s="1327"/>
      <c r="AM206" s="1327"/>
    </row>
    <row r="207" spans="1:39" s="8" customFormat="1">
      <c r="A207" s="2"/>
      <c r="B207" s="2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1555"/>
      <c r="S207" s="1330"/>
      <c r="T207" s="1330"/>
      <c r="U207" s="1330"/>
      <c r="V207" s="1330"/>
      <c r="W207" s="1330"/>
      <c r="X207" s="1330"/>
      <c r="Y207" s="1330"/>
      <c r="Z207" s="1330"/>
      <c r="AA207" s="1330"/>
      <c r="AB207" s="1330"/>
      <c r="AC207" s="1330"/>
      <c r="AD207" s="1330"/>
      <c r="AE207" s="1330"/>
      <c r="AF207" s="1330"/>
      <c r="AG207" s="1330"/>
      <c r="AH207" s="1330"/>
      <c r="AI207" s="1327"/>
      <c r="AJ207" s="1327"/>
      <c r="AK207" s="1327"/>
      <c r="AL207" s="1327"/>
      <c r="AM207" s="1327"/>
    </row>
    <row r="208" spans="1:39" s="8" customFormat="1">
      <c r="A208" s="2"/>
      <c r="B208" s="2"/>
      <c r="C208" s="44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1341"/>
      <c r="S208" s="1330"/>
      <c r="T208" s="1330"/>
      <c r="U208" s="1330"/>
      <c r="V208" s="1330"/>
      <c r="W208" s="1330"/>
      <c r="X208" s="1330"/>
      <c r="Y208" s="1330"/>
      <c r="Z208" s="1330"/>
      <c r="AA208" s="1330"/>
      <c r="AB208" s="1330"/>
      <c r="AC208" s="1330"/>
      <c r="AD208" s="1330"/>
      <c r="AE208" s="1330"/>
      <c r="AF208" s="1330"/>
      <c r="AG208" s="1330"/>
      <c r="AH208" s="1330"/>
      <c r="AI208" s="1327"/>
      <c r="AJ208" s="1327"/>
      <c r="AK208" s="1327"/>
      <c r="AL208" s="1327"/>
      <c r="AM208" s="1327"/>
    </row>
    <row r="209" spans="1:39" s="8" customFormat="1">
      <c r="A209" s="2"/>
      <c r="B209" s="2"/>
      <c r="C209" s="44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1341"/>
      <c r="S209" s="1330"/>
      <c r="T209" s="1330"/>
      <c r="U209" s="1330"/>
      <c r="V209" s="1330"/>
      <c r="W209" s="1330"/>
      <c r="X209" s="1330"/>
      <c r="Y209" s="1330"/>
      <c r="Z209" s="1330"/>
      <c r="AA209" s="1330"/>
      <c r="AB209" s="1330"/>
      <c r="AC209" s="1330"/>
      <c r="AD209" s="1330"/>
      <c r="AE209" s="1330"/>
      <c r="AF209" s="1330"/>
      <c r="AG209" s="1330"/>
      <c r="AH209" s="1330"/>
      <c r="AI209" s="1327"/>
      <c r="AJ209" s="1327"/>
      <c r="AK209" s="1327"/>
      <c r="AL209" s="1327"/>
      <c r="AM209" s="1327"/>
    </row>
    <row r="210" spans="1:39" s="8" customFormat="1">
      <c r="A210" s="2"/>
      <c r="B210" s="2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1340"/>
      <c r="S210" s="1330"/>
      <c r="T210" s="1330"/>
      <c r="U210" s="1330"/>
      <c r="V210" s="1330"/>
      <c r="W210" s="1330"/>
      <c r="X210" s="1330"/>
      <c r="Y210" s="1330"/>
      <c r="Z210" s="1330"/>
      <c r="AA210" s="1330"/>
      <c r="AB210" s="1330"/>
      <c r="AC210" s="1330"/>
      <c r="AD210" s="1330"/>
      <c r="AE210" s="1330"/>
      <c r="AF210" s="1330"/>
      <c r="AG210" s="1330"/>
      <c r="AH210" s="1330"/>
      <c r="AI210" s="1327"/>
      <c r="AJ210" s="1327"/>
      <c r="AK210" s="1327"/>
      <c r="AL210" s="1327"/>
      <c r="AM210" s="1327"/>
    </row>
    <row r="211" spans="1:39" s="8" customFormat="1">
      <c r="A211" s="2"/>
      <c r="B211" s="2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1340"/>
      <c r="S211" s="1330"/>
      <c r="T211" s="1330"/>
      <c r="U211" s="1330"/>
      <c r="V211" s="1330"/>
      <c r="W211" s="1330"/>
      <c r="X211" s="1330"/>
      <c r="Y211" s="1330"/>
      <c r="Z211" s="1330"/>
      <c r="AA211" s="1330"/>
      <c r="AB211" s="1330"/>
      <c r="AC211" s="1330"/>
      <c r="AD211" s="1330"/>
      <c r="AE211" s="1330"/>
      <c r="AF211" s="1330"/>
      <c r="AG211" s="1330"/>
      <c r="AH211" s="1330"/>
      <c r="AI211" s="1327"/>
      <c r="AJ211" s="1327"/>
      <c r="AK211" s="1327"/>
      <c r="AL211" s="1327"/>
      <c r="AM211" s="1327"/>
    </row>
    <row r="212" spans="1:39" s="8" customFormat="1">
      <c r="A212" s="2"/>
      <c r="B212" s="2"/>
      <c r="C212" s="36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1341"/>
      <c r="S212" s="1330"/>
      <c r="T212" s="1330"/>
      <c r="U212" s="1330"/>
      <c r="V212" s="1330"/>
      <c r="W212" s="1330"/>
      <c r="X212" s="1330"/>
      <c r="Y212" s="1330"/>
      <c r="Z212" s="1330"/>
      <c r="AA212" s="1330"/>
      <c r="AB212" s="1330"/>
      <c r="AC212" s="1330"/>
      <c r="AD212" s="1330"/>
      <c r="AE212" s="1330"/>
      <c r="AF212" s="1330"/>
      <c r="AG212" s="1330"/>
      <c r="AH212" s="1330"/>
      <c r="AI212" s="1327"/>
      <c r="AJ212" s="1327"/>
      <c r="AK212" s="1327"/>
      <c r="AL212" s="1327"/>
      <c r="AM212" s="1327"/>
    </row>
    <row r="213" spans="1:39" s="8" customFormat="1">
      <c r="A213" s="2"/>
      <c r="B213" s="2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1341"/>
      <c r="S213" s="1330"/>
      <c r="T213" s="1330"/>
      <c r="U213" s="1330"/>
      <c r="V213" s="1330"/>
      <c r="W213" s="1330"/>
      <c r="X213" s="1330"/>
      <c r="Y213" s="1330"/>
      <c r="Z213" s="1330"/>
      <c r="AA213" s="1330"/>
      <c r="AB213" s="1330"/>
      <c r="AC213" s="1330"/>
      <c r="AD213" s="1330"/>
      <c r="AE213" s="1330"/>
      <c r="AF213" s="1330"/>
      <c r="AG213" s="1330"/>
      <c r="AH213" s="1330"/>
      <c r="AI213" s="1327"/>
      <c r="AJ213" s="1327"/>
      <c r="AK213" s="1327"/>
      <c r="AL213" s="1327"/>
      <c r="AM213" s="1327"/>
    </row>
    <row r="214" spans="1:39" s="8" customFormat="1">
      <c r="A214" s="2"/>
      <c r="B214" s="2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1340"/>
      <c r="S214" s="1330"/>
      <c r="T214" s="1330"/>
      <c r="U214" s="1330"/>
      <c r="V214" s="1330"/>
      <c r="W214" s="1330"/>
      <c r="X214" s="1330"/>
      <c r="Y214" s="1330"/>
      <c r="Z214" s="1330"/>
      <c r="AA214" s="1330"/>
      <c r="AB214" s="1330"/>
      <c r="AC214" s="1330"/>
      <c r="AD214" s="1330"/>
      <c r="AE214" s="1330"/>
      <c r="AF214" s="1330"/>
      <c r="AG214" s="1330"/>
      <c r="AH214" s="1330"/>
      <c r="AI214" s="1327"/>
      <c r="AJ214" s="1327"/>
      <c r="AK214" s="1327"/>
      <c r="AL214" s="1327"/>
      <c r="AM214" s="1327"/>
    </row>
    <row r="215" spans="1:39" s="8" customFormat="1">
      <c r="A215" s="2"/>
      <c r="B215" s="2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1340"/>
      <c r="S215" s="1330"/>
      <c r="T215" s="1330"/>
      <c r="U215" s="1330"/>
      <c r="V215" s="1330"/>
      <c r="W215" s="1330"/>
      <c r="X215" s="1330"/>
      <c r="Y215" s="1330"/>
      <c r="Z215" s="1330"/>
      <c r="AA215" s="1330"/>
      <c r="AB215" s="1330"/>
      <c r="AC215" s="1330"/>
      <c r="AD215" s="1330"/>
      <c r="AE215" s="1330"/>
      <c r="AF215" s="1330"/>
      <c r="AG215" s="1330"/>
      <c r="AH215" s="1330"/>
      <c r="AI215" s="1327"/>
      <c r="AJ215" s="1327"/>
      <c r="AK215" s="1327"/>
      <c r="AL215" s="1327"/>
      <c r="AM215" s="1327"/>
    </row>
    <row r="216" spans="1:39" s="8" customFormat="1">
      <c r="A216" s="2"/>
      <c r="B216" s="2"/>
      <c r="C216" s="36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1341"/>
      <c r="S216" s="1330"/>
      <c r="T216" s="1330"/>
      <c r="U216" s="1330"/>
      <c r="V216" s="1330"/>
      <c r="W216" s="1330"/>
      <c r="X216" s="1330"/>
      <c r="Y216" s="1330"/>
      <c r="Z216" s="1330"/>
      <c r="AA216" s="1330"/>
      <c r="AB216" s="1330"/>
      <c r="AC216" s="1330"/>
      <c r="AD216" s="1330"/>
      <c r="AE216" s="1330"/>
      <c r="AF216" s="1330"/>
      <c r="AG216" s="1330"/>
      <c r="AH216" s="1330"/>
      <c r="AI216" s="1327"/>
      <c r="AJ216" s="1327"/>
      <c r="AK216" s="1327"/>
      <c r="AL216" s="1327"/>
      <c r="AM216" s="1327"/>
    </row>
    <row r="217" spans="1:39" s="8" customFormat="1">
      <c r="A217" s="2"/>
      <c r="B217" s="2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1341"/>
      <c r="S217" s="1330"/>
      <c r="T217" s="1330"/>
      <c r="U217" s="1330"/>
      <c r="V217" s="1330"/>
      <c r="W217" s="1330"/>
      <c r="X217" s="1330"/>
      <c r="Y217" s="1330"/>
      <c r="Z217" s="1330"/>
      <c r="AA217" s="1330"/>
      <c r="AB217" s="1330"/>
      <c r="AC217" s="1330"/>
      <c r="AD217" s="1330"/>
      <c r="AE217" s="1330"/>
      <c r="AF217" s="1330"/>
      <c r="AG217" s="1330"/>
      <c r="AH217" s="1330"/>
      <c r="AI217" s="1327"/>
      <c r="AJ217" s="1327"/>
      <c r="AK217" s="1327"/>
      <c r="AL217" s="1327"/>
      <c r="AM217" s="1327"/>
    </row>
    <row r="218" spans="1:39" s="8" customFormat="1">
      <c r="A218" s="2"/>
      <c r="B218" s="2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1341"/>
      <c r="S218" s="1330"/>
      <c r="T218" s="1330"/>
      <c r="U218" s="1330"/>
      <c r="V218" s="1330"/>
      <c r="W218" s="1330"/>
      <c r="X218" s="1330"/>
      <c r="Y218" s="1330"/>
      <c r="Z218" s="1330"/>
      <c r="AA218" s="1330"/>
      <c r="AB218" s="1330"/>
      <c r="AC218" s="1330"/>
      <c r="AD218" s="1330"/>
      <c r="AE218" s="1330"/>
      <c r="AF218" s="1330"/>
      <c r="AG218" s="1330"/>
      <c r="AH218" s="1330"/>
      <c r="AI218" s="1327"/>
      <c r="AJ218" s="1327"/>
      <c r="AK218" s="1327"/>
      <c r="AL218" s="1327"/>
      <c r="AM218" s="1327"/>
    </row>
    <row r="219" spans="1:39" s="8" customFormat="1">
      <c r="A219" s="2"/>
      <c r="B219" s="2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1341"/>
      <c r="S219" s="1330"/>
      <c r="T219" s="1330"/>
      <c r="U219" s="1330"/>
      <c r="V219" s="1330"/>
      <c r="W219" s="1330"/>
      <c r="X219" s="1330"/>
      <c r="Y219" s="1330"/>
      <c r="Z219" s="1330"/>
      <c r="AA219" s="1330"/>
      <c r="AB219" s="1330"/>
      <c r="AC219" s="1330"/>
      <c r="AD219" s="1330"/>
      <c r="AE219" s="1330"/>
      <c r="AF219" s="1330"/>
      <c r="AG219" s="1330"/>
      <c r="AH219" s="1330"/>
      <c r="AI219" s="1327"/>
      <c r="AJ219" s="1327"/>
      <c r="AK219" s="1327"/>
      <c r="AL219" s="1327"/>
      <c r="AM219" s="1327"/>
    </row>
    <row r="220" spans="1:39" s="8" customFormat="1">
      <c r="A220" s="2"/>
      <c r="B220" s="2"/>
      <c r="C220" s="36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1341"/>
      <c r="S220" s="1330"/>
      <c r="T220" s="1330"/>
      <c r="U220" s="1330"/>
      <c r="V220" s="1330"/>
      <c r="W220" s="1330"/>
      <c r="X220" s="1330"/>
      <c r="Y220" s="1330"/>
      <c r="Z220" s="1330"/>
      <c r="AA220" s="1330"/>
      <c r="AB220" s="1330"/>
      <c r="AC220" s="1330"/>
      <c r="AD220" s="1330"/>
      <c r="AE220" s="1330"/>
      <c r="AF220" s="1330"/>
      <c r="AG220" s="1330"/>
      <c r="AH220" s="1330"/>
      <c r="AI220" s="1327"/>
      <c r="AJ220" s="1327"/>
      <c r="AK220" s="1327"/>
      <c r="AL220" s="1327"/>
      <c r="AM220" s="1327"/>
    </row>
    <row r="221" spans="1:39" s="8" customFormat="1">
      <c r="A221" s="2"/>
      <c r="B221" s="2"/>
      <c r="C221" s="36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1341"/>
      <c r="S221" s="1330"/>
      <c r="T221" s="1330"/>
      <c r="U221" s="1330"/>
      <c r="V221" s="1330"/>
      <c r="W221" s="1330"/>
      <c r="X221" s="1330"/>
      <c r="Y221" s="1330"/>
      <c r="Z221" s="1330"/>
      <c r="AA221" s="1330"/>
      <c r="AB221" s="1330"/>
      <c r="AC221" s="1330"/>
      <c r="AD221" s="1330"/>
      <c r="AE221" s="1330"/>
      <c r="AF221" s="1330"/>
      <c r="AG221" s="1330"/>
      <c r="AH221" s="1330"/>
      <c r="AI221" s="1327"/>
      <c r="AJ221" s="1327"/>
      <c r="AK221" s="1327"/>
      <c r="AL221" s="1327"/>
      <c r="AM221" s="1327"/>
    </row>
    <row r="222" spans="1:39" s="8" customFormat="1">
      <c r="A222" s="2"/>
      <c r="B222" s="2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1341"/>
      <c r="S222" s="1330"/>
      <c r="T222" s="1330"/>
      <c r="U222" s="1330"/>
      <c r="V222" s="1330"/>
      <c r="W222" s="1330"/>
      <c r="X222" s="1330"/>
      <c r="Y222" s="1330"/>
      <c r="Z222" s="1330"/>
      <c r="AA222" s="1330"/>
      <c r="AB222" s="1330"/>
      <c r="AC222" s="1330"/>
      <c r="AD222" s="1330"/>
      <c r="AE222" s="1330"/>
      <c r="AF222" s="1330"/>
      <c r="AG222" s="1330"/>
      <c r="AH222" s="1330"/>
      <c r="AI222" s="1327"/>
      <c r="AJ222" s="1327"/>
      <c r="AK222" s="1327"/>
      <c r="AL222" s="1327"/>
      <c r="AM222" s="1327"/>
    </row>
    <row r="223" spans="1:39" s="8" customFormat="1">
      <c r="A223" s="2"/>
      <c r="B223" s="2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1341"/>
      <c r="S223" s="1330"/>
      <c r="T223" s="1330"/>
      <c r="U223" s="1330"/>
      <c r="V223" s="1330"/>
      <c r="W223" s="1330"/>
      <c r="X223" s="1330"/>
      <c r="Y223" s="1330"/>
      <c r="Z223" s="1330"/>
      <c r="AA223" s="1330"/>
      <c r="AB223" s="1330"/>
      <c r="AC223" s="1330"/>
      <c r="AD223" s="1330"/>
      <c r="AE223" s="1330"/>
      <c r="AF223" s="1330"/>
      <c r="AG223" s="1330"/>
      <c r="AH223" s="1330"/>
      <c r="AI223" s="1327"/>
      <c r="AJ223" s="1327"/>
      <c r="AK223" s="1327"/>
      <c r="AL223" s="1327"/>
      <c r="AM223" s="1327"/>
    </row>
    <row r="224" spans="1:39" s="8" customFormat="1">
      <c r="A224" s="2"/>
      <c r="B224" s="2"/>
      <c r="C224" s="36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1341"/>
      <c r="S224" s="1330"/>
      <c r="T224" s="1330"/>
      <c r="U224" s="1330"/>
      <c r="V224" s="1330"/>
      <c r="W224" s="1330"/>
      <c r="X224" s="1330"/>
      <c r="Y224" s="1330"/>
      <c r="Z224" s="1330"/>
      <c r="AA224" s="1330"/>
      <c r="AB224" s="1330"/>
      <c r="AC224" s="1330"/>
      <c r="AD224" s="1330"/>
      <c r="AE224" s="1330"/>
      <c r="AF224" s="1330"/>
      <c r="AG224" s="1330"/>
      <c r="AH224" s="1330"/>
      <c r="AI224" s="1327"/>
      <c r="AJ224" s="1327"/>
      <c r="AK224" s="1327"/>
      <c r="AL224" s="1327"/>
      <c r="AM224" s="1327"/>
    </row>
    <row r="225" spans="1:39" s="8" customFormat="1">
      <c r="A225" s="2"/>
      <c r="B225" s="2"/>
      <c r="C225" s="36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1341"/>
      <c r="S225" s="1330"/>
      <c r="T225" s="1330"/>
      <c r="U225" s="1330"/>
      <c r="V225" s="1330"/>
      <c r="W225" s="1330"/>
      <c r="X225" s="1330"/>
      <c r="Y225" s="1330"/>
      <c r="Z225" s="1330"/>
      <c r="AA225" s="1330"/>
      <c r="AB225" s="1330"/>
      <c r="AC225" s="1330"/>
      <c r="AD225" s="1330"/>
      <c r="AE225" s="1330"/>
      <c r="AF225" s="1330"/>
      <c r="AG225" s="1330"/>
      <c r="AH225" s="1330"/>
      <c r="AI225" s="1327"/>
      <c r="AJ225" s="1327"/>
      <c r="AK225" s="1327"/>
      <c r="AL225" s="1327"/>
      <c r="AM225" s="1327"/>
    </row>
    <row r="226" spans="1:39" s="8" customForma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341"/>
      <c r="S226" s="1330"/>
      <c r="T226" s="1556" t="s">
        <v>48</v>
      </c>
      <c r="U226" s="1547"/>
      <c r="V226" s="1547"/>
      <c r="W226" s="1547"/>
      <c r="X226" s="1547"/>
      <c r="Y226" s="1547"/>
      <c r="Z226" s="1547"/>
      <c r="AA226" s="1547"/>
      <c r="AB226" s="1547"/>
      <c r="AC226" s="1547"/>
      <c r="AD226" s="1547"/>
      <c r="AE226" s="1547"/>
      <c r="AF226" s="1547"/>
      <c r="AG226" s="1547"/>
      <c r="AH226" s="1330"/>
      <c r="AI226" s="1327"/>
      <c r="AJ226" s="1327"/>
      <c r="AK226" s="1327"/>
      <c r="AL226" s="1327"/>
      <c r="AM226" s="1327"/>
    </row>
    <row r="227" spans="1:39" s="8" customForma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341"/>
      <c r="S227" s="1330"/>
      <c r="T227" s="1330"/>
      <c r="U227" s="1547" t="s">
        <v>107</v>
      </c>
      <c r="V227" s="1547" t="s">
        <v>108</v>
      </c>
      <c r="W227" s="1547" t="s">
        <v>109</v>
      </c>
      <c r="X227" s="1547" t="s">
        <v>110</v>
      </c>
      <c r="Y227" s="1547" t="s">
        <v>111</v>
      </c>
      <c r="Z227" s="1547" t="s">
        <v>112</v>
      </c>
      <c r="AA227" s="1547" t="s">
        <v>113</v>
      </c>
      <c r="AB227" s="1547" t="s">
        <v>114</v>
      </c>
      <c r="AC227" s="1547" t="s">
        <v>115</v>
      </c>
      <c r="AD227" s="1547" t="s">
        <v>116</v>
      </c>
      <c r="AE227" s="1547" t="s">
        <v>117</v>
      </c>
      <c r="AF227" s="1547" t="s">
        <v>118</v>
      </c>
      <c r="AG227" s="1547"/>
      <c r="AH227" s="1330"/>
      <c r="AI227" s="1327"/>
      <c r="AJ227" s="1327"/>
      <c r="AK227" s="1327"/>
      <c r="AL227" s="1327"/>
      <c r="AM227" s="1327"/>
    </row>
    <row r="228" spans="1:39" s="8" customFormat="1">
      <c r="A228" s="2"/>
      <c r="B228" s="2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1341"/>
      <c r="S228" s="1330"/>
      <c r="T228" s="1546" t="s">
        <v>63</v>
      </c>
      <c r="U228" s="1557">
        <f>E102</f>
        <v>398.69735642000001</v>
      </c>
      <c r="V228" s="1557">
        <f t="shared" ref="V228:AF228" si="14">F102</f>
        <v>409.92935201000097</v>
      </c>
      <c r="W228" s="1557">
        <f t="shared" si="14"/>
        <v>385.62082423999965</v>
      </c>
      <c r="X228" s="1557">
        <f t="shared" si="14"/>
        <v>368.480423999999</v>
      </c>
      <c r="Y228" s="1557">
        <f t="shared" si="14"/>
        <v>364.53302831000167</v>
      </c>
      <c r="Z228" s="1557">
        <f t="shared" si="14"/>
        <v>325.15469483999868</v>
      </c>
      <c r="AA228" s="1557">
        <f t="shared" si="14"/>
        <v>348.45254349999954</v>
      </c>
      <c r="AB228" s="1557">
        <f t="shared" si="14"/>
        <v>359.41095879999932</v>
      </c>
      <c r="AC228" s="1557">
        <f t="shared" si="14"/>
        <v>363.53713861999955</v>
      </c>
      <c r="AD228" s="1557">
        <f t="shared" si="14"/>
        <v>365.56002811000008</v>
      </c>
      <c r="AE228" s="1557">
        <f t="shared" si="14"/>
        <v>367.26202594000034</v>
      </c>
      <c r="AF228" s="1557">
        <f t="shared" si="14"/>
        <v>369.60838513000039</v>
      </c>
      <c r="AG228" s="1496">
        <f t="shared" ref="AG228:AG233" si="15">SUM(U228:AF228)</f>
        <v>4426.246759919999</v>
      </c>
      <c r="AH228" s="1330"/>
      <c r="AI228" s="1765"/>
      <c r="AJ228" s="1327"/>
      <c r="AK228" s="1327"/>
      <c r="AL228" s="1327"/>
      <c r="AM228" s="1327"/>
    </row>
    <row r="229" spans="1:39" s="8" customFormat="1">
      <c r="A229" s="2"/>
      <c r="B229" s="2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1341"/>
      <c r="S229" s="1330"/>
      <c r="T229" s="1546" t="s">
        <v>238</v>
      </c>
      <c r="U229" s="1557">
        <f>E92</f>
        <v>368.86414669999931</v>
      </c>
      <c r="V229" s="1557">
        <f t="shared" ref="V229:AF229" si="16">F92</f>
        <v>367.78897070000056</v>
      </c>
      <c r="W229" s="1557">
        <f t="shared" si="16"/>
        <v>362.64256729999852</v>
      </c>
      <c r="X229" s="1557">
        <f t="shared" si="16"/>
        <v>347.52876279999765</v>
      </c>
      <c r="Y229" s="1557">
        <f t="shared" si="16"/>
        <v>330.73317579999878</v>
      </c>
      <c r="Z229" s="1557">
        <f t="shared" si="16"/>
        <v>313.01655149999948</v>
      </c>
      <c r="AA229" s="1557">
        <f t="shared" si="16"/>
        <v>315.60312820000001</v>
      </c>
      <c r="AB229" s="1557">
        <f t="shared" si="16"/>
        <v>335.49026430000043</v>
      </c>
      <c r="AC229" s="1557">
        <f t="shared" si="16"/>
        <v>331.71959379999964</v>
      </c>
      <c r="AD229" s="1557">
        <f t="shared" si="16"/>
        <v>351.25967129999776</v>
      </c>
      <c r="AE229" s="1557">
        <f t="shared" si="16"/>
        <v>343.38837050000143</v>
      </c>
      <c r="AF229" s="1557">
        <f t="shared" si="16"/>
        <v>337.83012939999998</v>
      </c>
      <c r="AG229" s="1496">
        <f t="shared" si="15"/>
        <v>4105.8653322999935</v>
      </c>
      <c r="AH229" s="1330"/>
      <c r="AI229" s="1765"/>
      <c r="AJ229" s="1327"/>
      <c r="AK229" s="1327"/>
      <c r="AL229" s="1327"/>
      <c r="AM229" s="1327"/>
    </row>
    <row r="230" spans="1:39" s="8" customFormat="1">
      <c r="A230" s="2"/>
      <c r="B230" s="2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1341"/>
      <c r="S230" s="1330"/>
      <c r="T230" s="1551" t="s">
        <v>18</v>
      </c>
      <c r="U230" s="1557">
        <f>E97</f>
        <v>89.832823759999755</v>
      </c>
      <c r="V230" s="1557">
        <f t="shared" ref="V230:AF230" si="17">F97</f>
        <v>88.770328649999485</v>
      </c>
      <c r="W230" s="1557">
        <f t="shared" si="17"/>
        <v>86.214423450000325</v>
      </c>
      <c r="X230" s="1557">
        <f t="shared" si="17"/>
        <v>86.303220240000527</v>
      </c>
      <c r="Y230" s="1557">
        <f t="shared" si="17"/>
        <v>80.268349819999571</v>
      </c>
      <c r="Z230" s="1557">
        <f t="shared" si="17"/>
        <v>79.871857799999887</v>
      </c>
      <c r="AA230" s="1557">
        <f t="shared" si="17"/>
        <v>84.507250259999921</v>
      </c>
      <c r="AB230" s="1557">
        <f t="shared" si="17"/>
        <v>85.99754230000012</v>
      </c>
      <c r="AC230" s="1557">
        <f t="shared" si="17"/>
        <v>84.617922129999855</v>
      </c>
      <c r="AD230" s="1557">
        <f t="shared" si="17"/>
        <v>87.935127399999388</v>
      </c>
      <c r="AE230" s="1557">
        <f t="shared" si="17"/>
        <v>87.188136369999626</v>
      </c>
      <c r="AF230" s="1557">
        <f t="shared" si="17"/>
        <v>91.483984159999878</v>
      </c>
      <c r="AG230" s="1496">
        <f t="shared" si="15"/>
        <v>1032.9909663399983</v>
      </c>
      <c r="AH230" s="1330"/>
      <c r="AI230" s="1765"/>
      <c r="AJ230" s="1327"/>
      <c r="AK230" s="1327"/>
      <c r="AL230" s="1327"/>
      <c r="AM230" s="1327"/>
    </row>
    <row r="231" spans="1:39" s="8" customFormat="1">
      <c r="A231" s="2"/>
      <c r="B231" s="2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1341"/>
      <c r="S231" s="1330"/>
      <c r="T231" s="1546" t="s">
        <v>15</v>
      </c>
      <c r="U231" s="1557">
        <f>E47</f>
        <v>60.375415199999736</v>
      </c>
      <c r="V231" s="1557">
        <f t="shared" ref="V231:AF231" si="18">F47</f>
        <v>56.88263699999991</v>
      </c>
      <c r="W231" s="1557">
        <f t="shared" si="18"/>
        <v>58.686312700000393</v>
      </c>
      <c r="X231" s="1557">
        <f t="shared" si="18"/>
        <v>55.645349300000305</v>
      </c>
      <c r="Y231" s="1557">
        <f t="shared" si="18"/>
        <v>54.960697100000139</v>
      </c>
      <c r="Z231" s="1557">
        <f t="shared" si="18"/>
        <v>56.432039200000347</v>
      </c>
      <c r="AA231" s="1557">
        <f t="shared" si="18"/>
        <v>58.590998100000029</v>
      </c>
      <c r="AB231" s="1557">
        <f t="shared" si="18"/>
        <v>58.731611600000178</v>
      </c>
      <c r="AC231" s="1557">
        <f t="shared" si="18"/>
        <v>61.719013500000173</v>
      </c>
      <c r="AD231" s="1557">
        <f t="shared" si="18"/>
        <v>63.339483800000529</v>
      </c>
      <c r="AE231" s="1557">
        <f t="shared" si="18"/>
        <v>63.049297700000032</v>
      </c>
      <c r="AF231" s="1557">
        <f t="shared" si="18"/>
        <v>64.070605999999586</v>
      </c>
      <c r="AG231" s="1496">
        <f t="shared" si="15"/>
        <v>712.48346120000122</v>
      </c>
      <c r="AH231" s="1330"/>
      <c r="AI231" s="1765"/>
      <c r="AJ231" s="1327"/>
      <c r="AK231" s="1327"/>
      <c r="AL231" s="1327"/>
      <c r="AM231" s="1327"/>
    </row>
    <row r="232" spans="1:39" s="8" customFormat="1">
      <c r="A232" s="2"/>
      <c r="B232" s="2"/>
      <c r="C232" s="44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1341"/>
      <c r="S232" s="1330"/>
      <c r="T232" s="1551" t="s">
        <v>33</v>
      </c>
      <c r="U232" s="1557">
        <f>E117</f>
        <v>60.901757299999993</v>
      </c>
      <c r="V232" s="1557">
        <f t="shared" ref="V232:AF232" si="19">F117</f>
        <v>56.981953399999938</v>
      </c>
      <c r="W232" s="1557">
        <f t="shared" si="19"/>
        <v>59.179958400000139</v>
      </c>
      <c r="X232" s="1557">
        <f t="shared" si="19"/>
        <v>57.905394499999829</v>
      </c>
      <c r="Y232" s="1557">
        <f t="shared" si="19"/>
        <v>53.827117600000108</v>
      </c>
      <c r="Z232" s="1557">
        <f t="shared" si="19"/>
        <v>49.619656099999766</v>
      </c>
      <c r="AA232" s="1557">
        <f t="shared" si="19"/>
        <v>56.154360600000082</v>
      </c>
      <c r="AB232" s="1557">
        <f t="shared" si="19"/>
        <v>57.991776900000133</v>
      </c>
      <c r="AC232" s="1557">
        <f t="shared" si="19"/>
        <v>56.533830600000002</v>
      </c>
      <c r="AD232" s="1557">
        <f t="shared" si="19"/>
        <v>59.633077100000051</v>
      </c>
      <c r="AE232" s="1557">
        <f t="shared" si="19"/>
        <v>58.164792900000023</v>
      </c>
      <c r="AF232" s="1557">
        <f t="shared" si="19"/>
        <v>60.663494999999941</v>
      </c>
      <c r="AG232" s="1496">
        <f t="shared" si="15"/>
        <v>687.55717040000002</v>
      </c>
      <c r="AH232" s="1330"/>
      <c r="AI232" s="1765"/>
      <c r="AJ232" s="1327"/>
      <c r="AK232" s="1327"/>
      <c r="AL232" s="1327"/>
      <c r="AM232" s="1327"/>
    </row>
    <row r="233" spans="1:39" s="8" customFormat="1">
      <c r="A233" s="2"/>
      <c r="B233" s="2"/>
      <c r="C233" s="36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1341"/>
      <c r="S233" s="1330"/>
      <c r="T233" s="1546" t="s">
        <v>17</v>
      </c>
      <c r="U233" s="1557">
        <f>E52</f>
        <v>57.131543589999971</v>
      </c>
      <c r="V233" s="1557">
        <f t="shared" ref="V233:AF233" si="20">F52</f>
        <v>56.649120220000057</v>
      </c>
      <c r="W233" s="1557">
        <f t="shared" si="20"/>
        <v>52.857702349999968</v>
      </c>
      <c r="X233" s="1557">
        <f t="shared" si="20"/>
        <v>54.182150900000053</v>
      </c>
      <c r="Y233" s="1557">
        <f t="shared" si="20"/>
        <v>51.955094040000041</v>
      </c>
      <c r="Z233" s="1557">
        <f t="shared" si="20"/>
        <v>49.786269109999992</v>
      </c>
      <c r="AA233" s="1557">
        <f t="shared" si="20"/>
        <v>48.86614027000001</v>
      </c>
      <c r="AB233" s="1557">
        <f t="shared" si="20"/>
        <v>48.871200720000083</v>
      </c>
      <c r="AC233" s="1557">
        <f t="shared" si="20"/>
        <v>49.698449560000164</v>
      </c>
      <c r="AD233" s="1557">
        <f t="shared" si="20"/>
        <v>52.672650410000074</v>
      </c>
      <c r="AE233" s="1557">
        <f t="shared" si="20"/>
        <v>57.204994360000072</v>
      </c>
      <c r="AF233" s="1557">
        <f t="shared" si="20"/>
        <v>54.962689249999904</v>
      </c>
      <c r="AG233" s="1496">
        <f t="shared" si="15"/>
        <v>634.83800478000046</v>
      </c>
      <c r="AH233" s="1330"/>
      <c r="AI233" s="1765"/>
      <c r="AJ233" s="1327"/>
      <c r="AK233" s="1327"/>
      <c r="AL233" s="1327"/>
      <c r="AM233" s="1327"/>
    </row>
    <row r="234" spans="1:39" s="8" customFormat="1">
      <c r="A234" s="2"/>
      <c r="B234" s="2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1341"/>
      <c r="S234" s="1330"/>
      <c r="T234" s="1546"/>
      <c r="U234" s="1553"/>
      <c r="V234" s="1553"/>
      <c r="W234" s="1553"/>
      <c r="X234" s="1553"/>
      <c r="Y234" s="1553"/>
      <c r="Z234" s="1553"/>
      <c r="AA234" s="1553"/>
      <c r="AB234" s="1553"/>
      <c r="AC234" s="1553"/>
      <c r="AD234" s="1553"/>
      <c r="AE234" s="1553"/>
      <c r="AF234" s="1553"/>
      <c r="AG234" s="1496"/>
      <c r="AH234" s="1330"/>
      <c r="AI234" s="1327"/>
      <c r="AJ234" s="1327"/>
      <c r="AK234" s="1327"/>
      <c r="AL234" s="1327"/>
      <c r="AM234" s="1327"/>
    </row>
    <row r="235" spans="1:39" s="8" customFormat="1">
      <c r="A235" s="2"/>
      <c r="B235" s="2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1341"/>
      <c r="S235" s="1330"/>
      <c r="T235" s="1330"/>
      <c r="U235" s="1330"/>
      <c r="V235" s="1330"/>
      <c r="W235" s="1330"/>
      <c r="X235" s="1330"/>
      <c r="Y235" s="1330"/>
      <c r="Z235" s="1330"/>
      <c r="AA235" s="1330"/>
      <c r="AB235" s="1330"/>
      <c r="AC235" s="1330"/>
      <c r="AD235" s="1330"/>
      <c r="AE235" s="1330"/>
      <c r="AF235" s="1330"/>
      <c r="AG235" s="1330"/>
      <c r="AH235" s="1330"/>
      <c r="AI235" s="1327"/>
      <c r="AJ235" s="1327"/>
      <c r="AK235" s="1327"/>
      <c r="AL235" s="1327"/>
      <c r="AM235" s="1327"/>
    </row>
    <row r="236" spans="1:39" s="8" customFormat="1">
      <c r="A236" s="2"/>
      <c r="B236" s="2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1341"/>
      <c r="S236" s="1330"/>
      <c r="T236" s="1330"/>
      <c r="U236" s="1330"/>
      <c r="V236" s="1330"/>
      <c r="W236" s="1330"/>
      <c r="X236" s="1330"/>
      <c r="Y236" s="1330"/>
      <c r="Z236" s="1330"/>
      <c r="AA236" s="1330"/>
      <c r="AB236" s="1330"/>
      <c r="AC236" s="1330"/>
      <c r="AD236" s="1330"/>
      <c r="AE236" s="1330"/>
      <c r="AF236" s="1330"/>
      <c r="AG236" s="1330"/>
      <c r="AH236" s="1330"/>
      <c r="AI236" s="1327"/>
      <c r="AJ236" s="1327"/>
      <c r="AK236" s="1327"/>
      <c r="AL236" s="1327"/>
      <c r="AM236" s="1327"/>
    </row>
    <row r="237" spans="1:39" s="8" customFormat="1">
      <c r="A237" s="2"/>
      <c r="B237" s="2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1341"/>
      <c r="S237" s="1330"/>
      <c r="T237" s="1330"/>
      <c r="U237" s="1330"/>
      <c r="V237" s="1330"/>
      <c r="W237" s="1330"/>
      <c r="X237" s="1330"/>
      <c r="Y237" s="1330"/>
      <c r="Z237" s="1330"/>
      <c r="AA237" s="1330"/>
      <c r="AB237" s="1330"/>
      <c r="AC237" s="1330"/>
      <c r="AD237" s="1330"/>
      <c r="AE237" s="1330"/>
      <c r="AF237" s="1330"/>
      <c r="AG237" s="1330"/>
      <c r="AH237" s="1330"/>
      <c r="AI237" s="1327"/>
      <c r="AJ237" s="1327"/>
      <c r="AK237" s="1327"/>
      <c r="AL237" s="1327"/>
      <c r="AM237" s="1327"/>
    </row>
    <row r="238" spans="1:39" s="8" customFormat="1">
      <c r="A238" s="2"/>
      <c r="B238" s="2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1341"/>
      <c r="S238" s="1330"/>
      <c r="T238" s="1330"/>
      <c r="U238" s="1330"/>
      <c r="V238" s="1330"/>
      <c r="W238" s="1330"/>
      <c r="X238" s="1330"/>
      <c r="Y238" s="1330"/>
      <c r="Z238" s="1330"/>
      <c r="AA238" s="1330"/>
      <c r="AB238" s="1330"/>
      <c r="AC238" s="1330"/>
      <c r="AD238" s="1330"/>
      <c r="AE238" s="1330"/>
      <c r="AF238" s="1330"/>
      <c r="AG238" s="1330"/>
      <c r="AH238" s="1330"/>
      <c r="AI238" s="1327"/>
      <c r="AJ238" s="1327"/>
      <c r="AK238" s="1327"/>
      <c r="AL238" s="1327"/>
      <c r="AM238" s="1327"/>
    </row>
    <row r="239" spans="1:39" s="8" customFormat="1">
      <c r="A239" s="2"/>
      <c r="B239" s="2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1341"/>
      <c r="S239" s="1330"/>
      <c r="T239" s="1330"/>
      <c r="U239" s="1330"/>
      <c r="V239" s="1330"/>
      <c r="W239" s="1330"/>
      <c r="X239" s="1330"/>
      <c r="Y239" s="1330"/>
      <c r="Z239" s="1330"/>
      <c r="AA239" s="1330"/>
      <c r="AB239" s="1330"/>
      <c r="AC239" s="1330"/>
      <c r="AD239" s="1330"/>
      <c r="AE239" s="1330"/>
      <c r="AF239" s="1330"/>
      <c r="AG239" s="1330"/>
      <c r="AH239" s="1330"/>
      <c r="AI239" s="1327"/>
      <c r="AJ239" s="1327"/>
      <c r="AK239" s="1327"/>
      <c r="AL239" s="1327"/>
      <c r="AM239" s="1327"/>
    </row>
    <row r="240" spans="1:39" s="8" customFormat="1">
      <c r="A240" s="2"/>
      <c r="B240" s="2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1341"/>
      <c r="S240" s="1330"/>
      <c r="T240" s="1330"/>
      <c r="U240" s="1330"/>
      <c r="V240" s="1330"/>
      <c r="W240" s="1330"/>
      <c r="X240" s="1330"/>
      <c r="Y240" s="1330"/>
      <c r="Z240" s="1330"/>
      <c r="AA240" s="1330"/>
      <c r="AB240" s="1330"/>
      <c r="AC240" s="1330"/>
      <c r="AD240" s="1330"/>
      <c r="AE240" s="1330"/>
      <c r="AF240" s="1330"/>
      <c r="AG240" s="1330"/>
      <c r="AH240" s="1330"/>
      <c r="AI240" s="1327"/>
      <c r="AJ240" s="1327"/>
      <c r="AK240" s="1327"/>
      <c r="AL240" s="1327"/>
      <c r="AM240" s="1327"/>
    </row>
    <row r="241" spans="1:39" s="8" customFormat="1">
      <c r="A241" s="2"/>
      <c r="B241" s="2"/>
      <c r="C241" s="36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1341"/>
      <c r="S241" s="1330"/>
      <c r="T241" s="1330"/>
      <c r="U241" s="1330"/>
      <c r="V241" s="1330"/>
      <c r="W241" s="1330"/>
      <c r="X241" s="1330"/>
      <c r="Y241" s="1330"/>
      <c r="Z241" s="1330"/>
      <c r="AA241" s="1330"/>
      <c r="AB241" s="1330"/>
      <c r="AC241" s="1330"/>
      <c r="AD241" s="1330"/>
      <c r="AE241" s="1330"/>
      <c r="AF241" s="1330"/>
      <c r="AG241" s="1330"/>
      <c r="AH241" s="1330"/>
      <c r="AI241" s="1327"/>
      <c r="AJ241" s="1327"/>
      <c r="AK241" s="1327"/>
      <c r="AL241" s="1327"/>
      <c r="AM241" s="1327"/>
    </row>
    <row r="242" spans="1:39" s="8" customForma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341"/>
      <c r="S242" s="1330"/>
      <c r="T242" s="1330"/>
      <c r="U242" s="1330"/>
      <c r="V242" s="1330"/>
      <c r="W242" s="1330"/>
      <c r="X242" s="1330"/>
      <c r="Y242" s="1330"/>
      <c r="Z242" s="1330"/>
      <c r="AA242" s="1330"/>
      <c r="AB242" s="1330"/>
      <c r="AC242" s="1330"/>
      <c r="AD242" s="1330"/>
      <c r="AE242" s="1330"/>
      <c r="AF242" s="1330"/>
      <c r="AG242" s="1330"/>
      <c r="AH242" s="1330"/>
      <c r="AI242" s="1327"/>
      <c r="AJ242" s="1327"/>
      <c r="AK242" s="1327"/>
      <c r="AL242" s="1327"/>
      <c r="AM242" s="1327"/>
    </row>
    <row r="243" spans="1:39" s="8" customForma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341"/>
      <c r="S243" s="1330"/>
      <c r="T243" s="1330"/>
      <c r="U243" s="1330"/>
      <c r="V243" s="1330"/>
      <c r="W243" s="1330"/>
      <c r="X243" s="1330"/>
      <c r="Y243" s="1330"/>
      <c r="Z243" s="1330"/>
      <c r="AA243" s="1330"/>
      <c r="AB243" s="1330"/>
      <c r="AC243" s="1330"/>
      <c r="AD243" s="1330"/>
      <c r="AE243" s="1330"/>
      <c r="AF243" s="1330"/>
      <c r="AG243" s="1330"/>
      <c r="AH243" s="1330"/>
      <c r="AI243" s="1327"/>
      <c r="AJ243" s="1327"/>
      <c r="AK243" s="1327"/>
      <c r="AL243" s="1327"/>
      <c r="AM243" s="1327"/>
    </row>
    <row r="244" spans="1:39" s="8" customForma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341"/>
      <c r="S244" s="1330"/>
      <c r="T244" s="1330"/>
      <c r="U244" s="1330"/>
      <c r="V244" s="1330"/>
      <c r="W244" s="1330"/>
      <c r="X244" s="1330"/>
      <c r="Y244" s="1330"/>
      <c r="Z244" s="1330"/>
      <c r="AA244" s="1330"/>
      <c r="AB244" s="1330"/>
      <c r="AC244" s="1330"/>
      <c r="AD244" s="1330"/>
      <c r="AE244" s="1330"/>
      <c r="AF244" s="1330"/>
      <c r="AG244" s="1330"/>
      <c r="AH244" s="1330"/>
      <c r="AI244" s="1327"/>
      <c r="AJ244" s="1327"/>
      <c r="AK244" s="1327"/>
      <c r="AL244" s="1327"/>
      <c r="AM244" s="1327"/>
    </row>
    <row r="245" spans="1:39" s="8" customForma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341"/>
      <c r="S245" s="1330"/>
      <c r="T245" s="1330"/>
      <c r="U245" s="1330"/>
      <c r="V245" s="1330"/>
      <c r="W245" s="1330"/>
      <c r="X245" s="1330"/>
      <c r="Y245" s="1330"/>
      <c r="Z245" s="1330"/>
      <c r="AA245" s="1330"/>
      <c r="AB245" s="1330"/>
      <c r="AC245" s="1330"/>
      <c r="AD245" s="1330"/>
      <c r="AE245" s="1330"/>
      <c r="AF245" s="1330"/>
      <c r="AG245" s="1330"/>
      <c r="AH245" s="1330"/>
      <c r="AI245" s="1327"/>
      <c r="AJ245" s="1327"/>
      <c r="AK245" s="1327"/>
      <c r="AL245" s="1327"/>
      <c r="AM245" s="1327"/>
    </row>
    <row r="246" spans="1:39" s="8" customForma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341"/>
      <c r="S246" s="1330"/>
      <c r="T246" s="1330"/>
      <c r="U246" s="1330"/>
      <c r="V246" s="1330"/>
      <c r="W246" s="1330"/>
      <c r="X246" s="1330"/>
      <c r="Y246" s="1330"/>
      <c r="Z246" s="1330"/>
      <c r="AA246" s="1330"/>
      <c r="AB246" s="1330"/>
      <c r="AC246" s="1330"/>
      <c r="AD246" s="1330"/>
      <c r="AE246" s="1330"/>
      <c r="AF246" s="1330"/>
      <c r="AG246" s="1330"/>
      <c r="AH246" s="1330"/>
      <c r="AI246" s="1327"/>
      <c r="AJ246" s="1327"/>
      <c r="AK246" s="1327"/>
      <c r="AL246" s="1327"/>
      <c r="AM246" s="1327"/>
    </row>
    <row r="247" spans="1:39" s="8" customForma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341"/>
      <c r="S247" s="1330"/>
      <c r="T247" s="1330"/>
      <c r="U247" s="1330"/>
      <c r="V247" s="1330"/>
      <c r="W247" s="1330"/>
      <c r="X247" s="1330"/>
      <c r="Y247" s="1330"/>
      <c r="Z247" s="1330"/>
      <c r="AA247" s="1330"/>
      <c r="AB247" s="1330"/>
      <c r="AC247" s="1330"/>
      <c r="AD247" s="1330"/>
      <c r="AE247" s="1330"/>
      <c r="AF247" s="1330"/>
      <c r="AG247" s="1330"/>
      <c r="AH247" s="1330"/>
      <c r="AI247" s="1327"/>
      <c r="AJ247" s="1327"/>
      <c r="AK247" s="1327"/>
      <c r="AL247" s="1327"/>
      <c r="AM247" s="1327"/>
    </row>
    <row r="248" spans="1:39" s="8" customForma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341"/>
      <c r="S248" s="1330"/>
      <c r="T248" s="1330"/>
      <c r="U248" s="1330"/>
      <c r="V248" s="1330"/>
      <c r="W248" s="1330"/>
      <c r="X248" s="1330"/>
      <c r="Y248" s="1330"/>
      <c r="Z248" s="1330"/>
      <c r="AA248" s="1330"/>
      <c r="AB248" s="1330"/>
      <c r="AC248" s="1330"/>
      <c r="AD248" s="1330"/>
      <c r="AE248" s="1330"/>
      <c r="AF248" s="1330"/>
      <c r="AG248" s="1330"/>
      <c r="AH248" s="1330"/>
      <c r="AI248" s="1327"/>
      <c r="AJ248" s="1327"/>
      <c r="AK248" s="1327"/>
      <c r="AL248" s="1327"/>
      <c r="AM248" s="1327"/>
    </row>
    <row r="249" spans="1:39" s="8" customForma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341"/>
      <c r="S249" s="1330"/>
      <c r="T249" s="1330"/>
      <c r="U249" s="1330"/>
      <c r="V249" s="1330"/>
      <c r="W249" s="1330"/>
      <c r="X249" s="1330"/>
      <c r="Y249" s="1330"/>
      <c r="Z249" s="1330"/>
      <c r="AA249" s="1330"/>
      <c r="AB249" s="1330"/>
      <c r="AC249" s="1330"/>
      <c r="AD249" s="1330"/>
      <c r="AE249" s="1330"/>
      <c r="AF249" s="1330"/>
      <c r="AG249" s="1330"/>
      <c r="AH249" s="1330"/>
      <c r="AI249" s="1327"/>
      <c r="AJ249" s="1327"/>
      <c r="AK249" s="1327"/>
      <c r="AL249" s="1327"/>
      <c r="AM249" s="1327"/>
    </row>
    <row r="250" spans="1:39" s="8" customForma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341"/>
      <c r="S250" s="1330"/>
      <c r="T250" s="1330"/>
      <c r="U250" s="1330"/>
      <c r="V250" s="1330"/>
      <c r="W250" s="1330"/>
      <c r="X250" s="1330"/>
      <c r="Y250" s="1330"/>
      <c r="Z250" s="1330"/>
      <c r="AA250" s="1330"/>
      <c r="AB250" s="1330"/>
      <c r="AC250" s="1330"/>
      <c r="AD250" s="1330"/>
      <c r="AE250" s="1330"/>
      <c r="AF250" s="1330"/>
      <c r="AG250" s="1330"/>
      <c r="AH250" s="1330"/>
      <c r="AI250" s="1327"/>
      <c r="AJ250" s="1327"/>
      <c r="AK250" s="1327"/>
      <c r="AL250" s="1327"/>
      <c r="AM250" s="1327"/>
    </row>
    <row r="251" spans="1:39" s="8" customForma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341"/>
      <c r="S251" s="1330"/>
      <c r="T251" s="1330"/>
      <c r="U251" s="1330"/>
      <c r="V251" s="1330"/>
      <c r="W251" s="1330"/>
      <c r="X251" s="1330"/>
      <c r="Y251" s="1330"/>
      <c r="Z251" s="1330"/>
      <c r="AA251" s="1330"/>
      <c r="AB251" s="1330"/>
      <c r="AC251" s="1330"/>
      <c r="AD251" s="1330"/>
      <c r="AE251" s="1330"/>
      <c r="AF251" s="1330"/>
      <c r="AG251" s="1330"/>
      <c r="AH251" s="1330"/>
      <c r="AI251" s="1327"/>
      <c r="AJ251" s="1327"/>
      <c r="AK251" s="1327"/>
      <c r="AL251" s="1327"/>
      <c r="AM251" s="1327"/>
    </row>
    <row r="252" spans="1:39" s="8" customForma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341"/>
      <c r="S252" s="1330"/>
      <c r="T252" s="1330"/>
      <c r="U252" s="1330"/>
      <c r="V252" s="1330"/>
      <c r="W252" s="1330"/>
      <c r="X252" s="1330"/>
      <c r="Y252" s="1330"/>
      <c r="Z252" s="1330"/>
      <c r="AA252" s="1330"/>
      <c r="AB252" s="1330"/>
      <c r="AC252" s="1330"/>
      <c r="AD252" s="1330"/>
      <c r="AE252" s="1330"/>
      <c r="AF252" s="1330"/>
      <c r="AG252" s="1330"/>
      <c r="AH252" s="1330"/>
      <c r="AI252" s="1327"/>
      <c r="AJ252" s="1327"/>
      <c r="AK252" s="1327"/>
      <c r="AL252" s="1327"/>
      <c r="AM252" s="1327"/>
    </row>
    <row r="253" spans="1:39" s="8" customForma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341"/>
      <c r="S253" s="1330"/>
      <c r="T253" s="1330"/>
      <c r="U253" s="1330"/>
      <c r="V253" s="1330"/>
      <c r="W253" s="1330"/>
      <c r="X253" s="1330"/>
      <c r="Y253" s="1330"/>
      <c r="Z253" s="1330"/>
      <c r="AA253" s="1330"/>
      <c r="AB253" s="1330"/>
      <c r="AC253" s="1330"/>
      <c r="AD253" s="1330"/>
      <c r="AE253" s="1330"/>
      <c r="AF253" s="1330"/>
      <c r="AG253" s="1330"/>
      <c r="AH253" s="1330"/>
      <c r="AI253" s="1327"/>
      <c r="AJ253" s="1327"/>
      <c r="AK253" s="1327"/>
      <c r="AL253" s="1327"/>
      <c r="AM253" s="1327"/>
    </row>
    <row r="254" spans="1:39" s="8" customForma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341"/>
      <c r="S254" s="1330"/>
      <c r="T254" s="1330"/>
      <c r="U254" s="1330"/>
      <c r="V254" s="1330"/>
      <c r="W254" s="1330"/>
      <c r="X254" s="1330"/>
      <c r="Y254" s="1330"/>
      <c r="Z254" s="1330"/>
      <c r="AA254" s="1330"/>
      <c r="AB254" s="1330"/>
      <c r="AC254" s="1330"/>
      <c r="AD254" s="1330"/>
      <c r="AE254" s="1330"/>
      <c r="AF254" s="1330"/>
      <c r="AG254" s="1330"/>
      <c r="AH254" s="1330"/>
      <c r="AI254" s="1327"/>
      <c r="AJ254" s="1327"/>
      <c r="AK254" s="1327"/>
      <c r="AL254" s="1327"/>
      <c r="AM254" s="1327"/>
    </row>
    <row r="255" spans="1:39" s="8" customForma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341"/>
      <c r="S255" s="1330"/>
      <c r="T255" s="1330"/>
      <c r="U255" s="1330"/>
      <c r="V255" s="1330"/>
      <c r="W255" s="1330"/>
      <c r="X255" s="1330"/>
      <c r="Y255" s="1330"/>
      <c r="Z255" s="1330"/>
      <c r="AA255" s="1330"/>
      <c r="AB255" s="1330"/>
      <c r="AC255" s="1330"/>
      <c r="AD255" s="1330"/>
      <c r="AE255" s="1330"/>
      <c r="AF255" s="1330"/>
      <c r="AG255" s="1330"/>
      <c r="AH255" s="1330"/>
      <c r="AI255" s="1327"/>
      <c r="AJ255" s="1327"/>
      <c r="AK255" s="1327"/>
      <c r="AL255" s="1327"/>
      <c r="AM255" s="1327"/>
    </row>
    <row r="256" spans="1:39" s="8" customForma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341"/>
      <c r="S256" s="1330"/>
      <c r="T256" s="1330"/>
      <c r="U256" s="1330"/>
      <c r="V256" s="1330"/>
      <c r="W256" s="1330"/>
      <c r="X256" s="1330"/>
      <c r="Y256" s="1330"/>
      <c r="Z256" s="1330"/>
      <c r="AA256" s="1330"/>
      <c r="AB256" s="1330"/>
      <c r="AC256" s="1330"/>
      <c r="AD256" s="1330"/>
      <c r="AE256" s="1330"/>
      <c r="AF256" s="1330"/>
      <c r="AG256" s="1330"/>
      <c r="AH256" s="1330"/>
      <c r="AI256" s="1327"/>
      <c r="AJ256" s="1327"/>
      <c r="AK256" s="1327"/>
      <c r="AL256" s="1327"/>
      <c r="AM256" s="1327"/>
    </row>
    <row r="257" spans="1:39" s="8" customForma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341"/>
      <c r="S257" s="1330"/>
      <c r="T257" s="1330"/>
      <c r="U257" s="1330"/>
      <c r="V257" s="1330"/>
      <c r="W257" s="1330"/>
      <c r="X257" s="1330"/>
      <c r="Y257" s="1330"/>
      <c r="Z257" s="1330"/>
      <c r="AA257" s="1330"/>
      <c r="AB257" s="1330"/>
      <c r="AC257" s="1330"/>
      <c r="AD257" s="1330"/>
      <c r="AE257" s="1330"/>
      <c r="AF257" s="1330"/>
      <c r="AG257" s="1330"/>
      <c r="AH257" s="1330"/>
      <c r="AI257" s="1327"/>
      <c r="AJ257" s="1327"/>
      <c r="AK257" s="1327"/>
      <c r="AL257" s="1327"/>
      <c r="AM257" s="1327"/>
    </row>
    <row r="258" spans="1:39" s="8" customForma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341"/>
      <c r="S258" s="1330"/>
      <c r="T258" s="1330"/>
      <c r="U258" s="1330"/>
      <c r="V258" s="1330"/>
      <c r="W258" s="1330"/>
      <c r="X258" s="1330"/>
      <c r="Y258" s="1330"/>
      <c r="Z258" s="1330"/>
      <c r="AA258" s="1330"/>
      <c r="AB258" s="1330"/>
      <c r="AC258" s="1330"/>
      <c r="AD258" s="1330"/>
      <c r="AE258" s="1330"/>
      <c r="AF258" s="1330"/>
      <c r="AG258" s="1330"/>
      <c r="AH258" s="1330"/>
      <c r="AI258" s="1327"/>
      <c r="AJ258" s="1327"/>
      <c r="AK258" s="1327"/>
      <c r="AL258" s="1327"/>
      <c r="AM258" s="1327"/>
    </row>
    <row r="259" spans="1:39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341"/>
      <c r="T259" s="1330"/>
      <c r="U259" s="1330"/>
      <c r="V259" s="1330"/>
      <c r="W259" s="1330"/>
      <c r="X259" s="1330"/>
      <c r="Y259" s="1330"/>
      <c r="Z259" s="1330"/>
      <c r="AA259" s="1330"/>
      <c r="AB259" s="1330"/>
      <c r="AC259" s="1330"/>
      <c r="AD259" s="1330"/>
      <c r="AE259" s="1330"/>
      <c r="AF259" s="1330"/>
      <c r="AG259" s="1330"/>
      <c r="AH259" s="1330"/>
    </row>
    <row r="260" spans="1:39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341"/>
      <c r="T260" s="1330"/>
      <c r="U260" s="1330"/>
      <c r="V260" s="1330"/>
      <c r="W260" s="1330"/>
      <c r="X260" s="1330"/>
      <c r="Y260" s="1330"/>
      <c r="Z260" s="1330"/>
      <c r="AA260" s="1330"/>
      <c r="AB260" s="1330"/>
      <c r="AC260" s="1330"/>
      <c r="AD260" s="1330"/>
      <c r="AE260" s="1330"/>
      <c r="AF260" s="1330"/>
      <c r="AG260" s="1330"/>
      <c r="AH260" s="1330"/>
    </row>
    <row r="261" spans="1:39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T261" s="1330"/>
      <c r="U261" s="1330"/>
      <c r="V261" s="1330"/>
      <c r="W261" s="1330"/>
      <c r="X261" s="1330"/>
      <c r="Y261" s="1330"/>
      <c r="Z261" s="1330"/>
      <c r="AA261" s="1330"/>
      <c r="AB261" s="1330"/>
      <c r="AC261" s="1330"/>
      <c r="AD261" s="1330"/>
      <c r="AE261" s="1330"/>
      <c r="AF261" s="1330"/>
      <c r="AG261" s="1330"/>
      <c r="AH261" s="1330"/>
    </row>
    <row r="262" spans="1:39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T262" s="1330"/>
      <c r="U262" s="1330"/>
      <c r="V262" s="1330"/>
      <c r="W262" s="1330"/>
      <c r="X262" s="1330"/>
      <c r="Y262" s="1330"/>
      <c r="Z262" s="1330"/>
      <c r="AA262" s="1330"/>
      <c r="AB262" s="1330"/>
      <c r="AC262" s="1330"/>
      <c r="AD262" s="1330"/>
      <c r="AE262" s="1330"/>
      <c r="AF262" s="1330"/>
      <c r="AG262" s="1330"/>
      <c r="AH262" s="1330"/>
    </row>
    <row r="263" spans="1:39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T263" s="1330"/>
      <c r="U263" s="1330"/>
      <c r="V263" s="1330"/>
      <c r="W263" s="1330"/>
      <c r="X263" s="1330"/>
      <c r="Y263" s="1330"/>
      <c r="Z263" s="1330"/>
      <c r="AA263" s="1330"/>
      <c r="AB263" s="1330"/>
      <c r="AC263" s="1330"/>
      <c r="AD263" s="1330"/>
      <c r="AE263" s="1330"/>
      <c r="AF263" s="1330"/>
      <c r="AG263" s="1330"/>
      <c r="AH263" s="1330"/>
    </row>
    <row r="264" spans="1:39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T264" s="1330"/>
      <c r="U264" s="1330"/>
      <c r="V264" s="1330"/>
      <c r="W264" s="1330"/>
      <c r="X264" s="1330"/>
      <c r="Y264" s="1330"/>
      <c r="Z264" s="1330"/>
      <c r="AA264" s="1330"/>
      <c r="AB264" s="1330"/>
      <c r="AC264" s="1330"/>
      <c r="AD264" s="1330"/>
      <c r="AE264" s="1330"/>
      <c r="AF264" s="1330"/>
      <c r="AG264" s="1330"/>
      <c r="AH264" s="1330"/>
    </row>
    <row r="265" spans="1:39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T265" s="1330"/>
      <c r="U265" s="1330"/>
      <c r="V265" s="1330"/>
      <c r="W265" s="1330"/>
      <c r="X265" s="1330"/>
      <c r="Y265" s="1330"/>
      <c r="Z265" s="1330"/>
      <c r="AA265" s="1330"/>
      <c r="AB265" s="1330"/>
      <c r="AC265" s="1330"/>
      <c r="AD265" s="1330"/>
      <c r="AE265" s="1330"/>
      <c r="AF265" s="1330"/>
      <c r="AG265" s="1330"/>
      <c r="AH265" s="1330"/>
    </row>
    <row r="266" spans="1:39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T266" s="1330"/>
      <c r="U266" s="1330"/>
      <c r="V266" s="1330"/>
      <c r="W266" s="1330"/>
      <c r="X266" s="1330"/>
      <c r="Y266" s="1330"/>
      <c r="Z266" s="1330"/>
      <c r="AA266" s="1330"/>
      <c r="AB266" s="1330"/>
      <c r="AC266" s="1330"/>
      <c r="AD266" s="1330"/>
      <c r="AE266" s="1330"/>
      <c r="AF266" s="1330"/>
      <c r="AG266" s="1330"/>
      <c r="AH266" s="1330"/>
    </row>
    <row r="267" spans="1:39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T267" s="1330"/>
      <c r="U267" s="1330"/>
      <c r="V267" s="1330"/>
      <c r="W267" s="1330"/>
      <c r="X267" s="1330"/>
      <c r="Y267" s="1330"/>
      <c r="Z267" s="1330"/>
      <c r="AA267" s="1330"/>
      <c r="AB267" s="1330"/>
      <c r="AC267" s="1330"/>
      <c r="AD267" s="1330"/>
      <c r="AE267" s="1330"/>
      <c r="AF267" s="1330"/>
      <c r="AG267" s="1330"/>
      <c r="AH267" s="1330"/>
    </row>
    <row r="268" spans="1:39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T268" s="1330"/>
      <c r="U268" s="1330"/>
      <c r="V268" s="1330"/>
      <c r="W268" s="1330"/>
      <c r="X268" s="1330"/>
      <c r="Y268" s="1330"/>
      <c r="Z268" s="1330"/>
      <c r="AA268" s="1330"/>
      <c r="AB268" s="1330"/>
      <c r="AC268" s="1330"/>
      <c r="AD268" s="1330"/>
      <c r="AE268" s="1330"/>
      <c r="AF268" s="1330"/>
      <c r="AG268" s="1330"/>
      <c r="AH268" s="1330"/>
    </row>
    <row r="269" spans="1:39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</row>
  </sheetData>
  <mergeCells count="30">
    <mergeCell ref="B124:C124"/>
    <mergeCell ref="U4:U6"/>
    <mergeCell ref="U7:U9"/>
    <mergeCell ref="U10:U12"/>
    <mergeCell ref="U13:U14"/>
    <mergeCell ref="U15:U17"/>
    <mergeCell ref="U65:U67"/>
    <mergeCell ref="U18:U20"/>
    <mergeCell ref="U21:U23"/>
    <mergeCell ref="U24:U28"/>
    <mergeCell ref="U29:U32"/>
    <mergeCell ref="U36:U38"/>
    <mergeCell ref="U39:U40"/>
    <mergeCell ref="U33:U35"/>
    <mergeCell ref="U72:U76"/>
    <mergeCell ref="U55:U58"/>
    <mergeCell ref="U59:U61"/>
    <mergeCell ref="U62:U64"/>
    <mergeCell ref="U68:U71"/>
    <mergeCell ref="B120:C123"/>
    <mergeCell ref="U41:U42"/>
    <mergeCell ref="U43:U45"/>
    <mergeCell ref="U46:U48"/>
    <mergeCell ref="U49:U51"/>
    <mergeCell ref="U52:U54"/>
    <mergeCell ref="C64:C68"/>
    <mergeCell ref="C69:C73"/>
    <mergeCell ref="C74:C78"/>
    <mergeCell ref="C79:C83"/>
    <mergeCell ref="C84:C88"/>
  </mergeCells>
  <pageMargins left="0.78740157480314965" right="0.78740157480314965" top="0.78740157480314965" bottom="0.78740157480314965" header="0.31496062992125984" footer="0.31496062992125984"/>
  <pageSetup paperSize="9" scale="37" fitToHeight="4" orientation="portrait" r:id="rId1"/>
  <headerFooter alignWithMargins="0"/>
  <rowBreaks count="1" manualBreakCount="1">
    <brk id="103" max="17" man="1"/>
  </rowBreaks>
  <ignoredErrors>
    <ignoredError sqref="Q64:Q66 Q114 Q118 Q115:Q117 Q67" unlockedFormula="1"/>
    <ignoredError sqref="Q8:Q63 Q73:Q113 Q68" formula="1" unlockedFormula="1"/>
    <ignoredError sqref="Q69:Q72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Z85"/>
  <sheetViews>
    <sheetView view="pageBreakPreview" zoomScaleNormal="100" zoomScaleSheetLayoutView="100" workbookViewId="0">
      <selection activeCell="L1" sqref="L1"/>
    </sheetView>
  </sheetViews>
  <sheetFormatPr baseColWidth="10" defaultRowHeight="12.75"/>
  <cols>
    <col min="1" max="1" width="2.28515625" customWidth="1"/>
    <col min="2" max="2" width="17.28515625" customWidth="1"/>
    <col min="3" max="3" width="12.85546875" customWidth="1"/>
    <col min="4" max="4" width="14.7109375" customWidth="1"/>
    <col min="5" max="5" width="14.140625" bestFit="1" customWidth="1"/>
    <col min="6" max="6" width="8.7109375" customWidth="1"/>
    <col min="9" max="9" width="16" customWidth="1"/>
    <col min="13" max="13" width="8.7109375" bestFit="1" customWidth="1"/>
    <col min="14" max="16" width="12.28515625" bestFit="1" customWidth="1"/>
    <col min="18" max="19" width="11.5703125" bestFit="1" customWidth="1"/>
    <col min="20" max="20" width="12.5703125" bestFit="1" customWidth="1"/>
  </cols>
  <sheetData>
    <row r="1" spans="1:26" s="8" customFormat="1" ht="18">
      <c r="A1" s="2"/>
      <c r="B1" s="11" t="s">
        <v>289</v>
      </c>
      <c r="C1" s="2"/>
      <c r="D1" s="2"/>
      <c r="E1" s="2"/>
      <c r="F1" s="2"/>
      <c r="G1" s="2"/>
      <c r="H1" s="2"/>
      <c r="I1" s="2"/>
      <c r="J1" s="2"/>
      <c r="K1" s="2"/>
      <c r="L1" s="1558"/>
      <c r="M1" s="1330"/>
      <c r="N1" s="1330"/>
      <c r="O1" s="1330"/>
      <c r="P1" s="1330"/>
      <c r="Q1" s="1344"/>
      <c r="R1" s="1344"/>
      <c r="S1" s="1344"/>
      <c r="T1" s="1344"/>
      <c r="U1" s="1344"/>
      <c r="V1" s="1344"/>
      <c r="W1"/>
      <c r="X1"/>
      <c r="Y1"/>
      <c r="Z1"/>
    </row>
    <row r="2" spans="1:26" s="8" customFormat="1" ht="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558"/>
      <c r="M2" s="1559"/>
      <c r="N2" s="1559"/>
      <c r="O2" s="1330"/>
      <c r="P2" s="1330"/>
      <c r="Q2" s="1344"/>
      <c r="R2" s="1344"/>
      <c r="S2" s="1344"/>
      <c r="T2" s="1344"/>
      <c r="U2" s="1344"/>
      <c r="V2" s="1344"/>
      <c r="W2"/>
      <c r="X2"/>
      <c r="Y2"/>
      <c r="Z2"/>
    </row>
    <row r="3" spans="1:26" s="8" customFormat="1" ht="15.75">
      <c r="A3" s="2"/>
      <c r="B3" s="4" t="s">
        <v>180</v>
      </c>
      <c r="C3" s="10"/>
      <c r="D3" s="10"/>
      <c r="E3" s="10"/>
      <c r="F3" s="2"/>
      <c r="G3" s="10"/>
      <c r="H3" s="10"/>
      <c r="I3" s="2"/>
      <c r="J3" s="2"/>
      <c r="K3" s="2"/>
      <c r="L3" s="1558"/>
      <c r="M3" s="1330"/>
      <c r="N3" s="1330"/>
      <c r="O3" s="1330"/>
      <c r="P3" s="1330"/>
      <c r="Q3" s="1344"/>
      <c r="R3" s="1344"/>
      <c r="S3" s="1344"/>
      <c r="T3" s="1344"/>
      <c r="U3" s="1344"/>
      <c r="V3" s="1344"/>
      <c r="W3"/>
      <c r="X3"/>
      <c r="Y3"/>
      <c r="Z3"/>
    </row>
    <row r="4" spans="1:26" s="8" customForma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1558"/>
      <c r="M4" s="1330"/>
      <c r="N4" s="1330"/>
      <c r="O4" s="1330"/>
      <c r="P4" s="1331"/>
      <c r="Q4" s="1331"/>
      <c r="R4" s="1331"/>
      <c r="S4" s="1331"/>
      <c r="T4" s="1344"/>
      <c r="U4" s="1344"/>
      <c r="V4" s="1344"/>
      <c r="W4"/>
      <c r="X4"/>
      <c r="Y4"/>
      <c r="Z4"/>
    </row>
    <row r="5" spans="1:26" s="8" customFormat="1">
      <c r="A5" s="2"/>
      <c r="B5" s="10" t="s">
        <v>181</v>
      </c>
      <c r="C5" s="2"/>
      <c r="D5" s="49"/>
      <c r="E5" s="2"/>
      <c r="F5" s="2"/>
      <c r="G5" s="2"/>
      <c r="H5" s="2"/>
      <c r="I5" s="2"/>
      <c r="J5" s="2"/>
      <c r="K5" s="2"/>
      <c r="L5" s="1558"/>
      <c r="M5" s="1330"/>
      <c r="N5" s="1330"/>
      <c r="O5" s="1330"/>
      <c r="P5" s="1331"/>
      <c r="Q5" s="1331"/>
      <c r="R5" s="1331"/>
      <c r="S5" s="1331"/>
      <c r="T5" s="1560"/>
      <c r="U5" s="1344"/>
      <c r="V5" s="1344"/>
      <c r="W5"/>
      <c r="X5"/>
      <c r="Y5"/>
      <c r="Z5"/>
    </row>
    <row r="6" spans="1:26" s="8" customFormat="1" ht="13.5" thickBot="1">
      <c r="A6" s="2"/>
      <c r="B6" s="2"/>
      <c r="C6" s="2"/>
      <c r="D6" s="49"/>
      <c r="E6" s="2"/>
      <c r="F6" s="2"/>
      <c r="G6" s="2"/>
      <c r="H6" s="2"/>
      <c r="I6" s="2"/>
      <c r="J6" s="2"/>
      <c r="K6" s="2"/>
      <c r="L6" s="1558"/>
      <c r="M6" s="1561"/>
      <c r="N6" s="1330"/>
      <c r="O6" s="1330"/>
      <c r="P6" s="1331"/>
      <c r="Q6" s="1331"/>
      <c r="R6" s="1331"/>
      <c r="S6" s="1331"/>
      <c r="T6" s="1560"/>
      <c r="U6" s="1344"/>
      <c r="V6" s="1344"/>
      <c r="W6"/>
      <c r="X6"/>
      <c r="Y6"/>
      <c r="Z6"/>
    </row>
    <row r="7" spans="1:26" s="8" customFormat="1" ht="15.75" customHeight="1">
      <c r="A7" s="2"/>
      <c r="B7" s="1766" t="s">
        <v>68</v>
      </c>
      <c r="C7" s="1767" t="s">
        <v>69</v>
      </c>
      <c r="D7" s="1768" t="s">
        <v>70</v>
      </c>
      <c r="E7" s="1769" t="s">
        <v>72</v>
      </c>
      <c r="F7" s="2"/>
      <c r="G7" s="2"/>
      <c r="H7" s="2"/>
      <c r="I7" s="2"/>
      <c r="J7" s="2"/>
      <c r="K7" s="2"/>
      <c r="L7" s="1558"/>
      <c r="M7" s="1406"/>
      <c r="N7" s="1406"/>
      <c r="O7" s="1406"/>
      <c r="P7" s="1331"/>
      <c r="Q7" s="1331"/>
      <c r="R7" s="1331"/>
      <c r="S7" s="1331"/>
      <c r="T7" s="1560"/>
      <c r="U7" s="1344"/>
      <c r="V7" s="1344"/>
      <c r="W7"/>
      <c r="X7"/>
      <c r="Y7"/>
      <c r="Z7"/>
    </row>
    <row r="8" spans="1:26" s="8" customFormat="1" ht="13.5" thickBot="1">
      <c r="A8" s="2"/>
      <c r="B8" s="1770" t="s">
        <v>182</v>
      </c>
      <c r="C8" s="1771"/>
      <c r="D8" s="1772"/>
      <c r="E8" s="1773"/>
      <c r="F8" s="2"/>
      <c r="G8" s="2"/>
      <c r="H8" s="2"/>
      <c r="I8" s="2"/>
      <c r="J8" s="2"/>
      <c r="K8" s="2"/>
      <c r="L8" s="1558"/>
      <c r="M8" s="1330"/>
      <c r="N8" s="1330" t="s">
        <v>70</v>
      </c>
      <c r="O8" s="1330" t="s">
        <v>69</v>
      </c>
      <c r="P8" s="1331"/>
      <c r="Q8" s="1331"/>
      <c r="R8" s="1331"/>
      <c r="S8" s="1331"/>
      <c r="T8" s="1344"/>
      <c r="U8" s="1344"/>
      <c r="V8" s="1344"/>
      <c r="W8"/>
      <c r="X8"/>
      <c r="Y8"/>
      <c r="Z8"/>
    </row>
    <row r="9" spans="1:26" s="8" customFormat="1">
      <c r="A9" s="2"/>
      <c r="B9" s="24"/>
      <c r="C9" s="109"/>
      <c r="D9" s="48"/>
      <c r="E9" s="158"/>
      <c r="F9" s="2"/>
      <c r="G9" s="2"/>
      <c r="H9" s="2"/>
      <c r="I9" s="2"/>
      <c r="J9" s="2"/>
      <c r="K9" s="2"/>
      <c r="L9" s="1558"/>
      <c r="M9" s="1330" t="s">
        <v>43</v>
      </c>
      <c r="N9" s="1331">
        <f>D10</f>
        <v>2963478.2963127429</v>
      </c>
      <c r="O9" s="1331"/>
      <c r="P9" s="1331"/>
      <c r="Q9" s="1331"/>
      <c r="R9" s="1331"/>
      <c r="S9" s="1331"/>
      <c r="T9" s="1344"/>
      <c r="U9" s="1344"/>
      <c r="V9" s="1344"/>
      <c r="W9"/>
      <c r="X9"/>
      <c r="Y9"/>
      <c r="Z9"/>
    </row>
    <row r="10" spans="1:26" s="8" customFormat="1">
      <c r="A10" s="2"/>
      <c r="B10" s="33" t="s">
        <v>43</v>
      </c>
      <c r="C10" s="434"/>
      <c r="D10" s="294">
        <v>2963478.2963127429</v>
      </c>
      <c r="E10" s="435">
        <f>SUM(C10:D10)</f>
        <v>2963478.2963127429</v>
      </c>
      <c r="F10" s="2"/>
      <c r="G10" s="2"/>
      <c r="H10" s="2"/>
      <c r="I10" s="2"/>
      <c r="J10" s="2"/>
      <c r="K10" s="2"/>
      <c r="L10" s="1558"/>
      <c r="M10" s="1330" t="s">
        <v>44</v>
      </c>
      <c r="N10" s="1331">
        <f>D12</f>
        <v>214148.21157357132</v>
      </c>
      <c r="O10" s="1331">
        <f>C12</f>
        <v>1404419.9004728275</v>
      </c>
      <c r="P10" s="1331"/>
      <c r="Q10" s="1331"/>
      <c r="R10" s="1331"/>
      <c r="S10" s="1331"/>
      <c r="T10" s="1344"/>
      <c r="U10" s="1344"/>
      <c r="V10" s="1344"/>
      <c r="W10"/>
      <c r="X10"/>
      <c r="Y10"/>
      <c r="Z10"/>
    </row>
    <row r="11" spans="1:26" s="8" customFormat="1">
      <c r="A11" s="2"/>
      <c r="B11" s="33"/>
      <c r="C11" s="109"/>
      <c r="D11" s="159"/>
      <c r="E11" s="618">
        <f>+E10/E14</f>
        <v>0.64675868208283427</v>
      </c>
      <c r="F11" s="2"/>
      <c r="G11" s="2"/>
      <c r="H11" s="2"/>
      <c r="I11" s="2"/>
      <c r="J11" s="2"/>
      <c r="K11" s="2"/>
      <c r="L11" s="1558"/>
      <c r="M11" s="1406"/>
      <c r="N11" s="1406"/>
      <c r="O11" s="1406"/>
      <c r="P11" s="1331"/>
      <c r="Q11" s="1331"/>
      <c r="R11" s="1331"/>
      <c r="S11" s="1331"/>
      <c r="T11" s="1344"/>
      <c r="U11" s="1344"/>
      <c r="V11" s="1344"/>
      <c r="W11"/>
      <c r="X11"/>
      <c r="Y11"/>
      <c r="Z11"/>
    </row>
    <row r="12" spans="1:26" s="8" customFormat="1">
      <c r="A12" s="2"/>
      <c r="B12" s="33" t="s">
        <v>44</v>
      </c>
      <c r="C12" s="434">
        <v>1404419.9004728275</v>
      </c>
      <c r="D12" s="294">
        <v>214148.21157357132</v>
      </c>
      <c r="E12" s="435">
        <f>SUM(C12:D12)</f>
        <v>1618568.1120463987</v>
      </c>
      <c r="F12" s="2"/>
      <c r="G12" s="2"/>
      <c r="H12" s="2"/>
      <c r="I12" s="2"/>
      <c r="J12" s="2"/>
      <c r="K12" s="2"/>
      <c r="L12" s="1558"/>
      <c r="M12" s="1406"/>
      <c r="N12" s="1406"/>
      <c r="O12" s="1406"/>
      <c r="P12" s="1331"/>
      <c r="Q12" s="1331"/>
      <c r="R12" s="1331"/>
      <c r="S12" s="1331"/>
      <c r="T12" s="1344"/>
      <c r="U12" s="1344"/>
      <c r="V12" s="1344"/>
      <c r="W12"/>
      <c r="X12"/>
      <c r="Y12"/>
      <c r="Z12"/>
    </row>
    <row r="13" spans="1:26" s="8" customFormat="1" ht="13.5" thickBot="1">
      <c r="A13" s="2"/>
      <c r="B13" s="24"/>
      <c r="C13" s="160"/>
      <c r="D13" s="21"/>
      <c r="E13" s="619">
        <f>+E12/E14</f>
        <v>0.35324131791716562</v>
      </c>
      <c r="F13" s="2"/>
      <c r="G13" s="2"/>
      <c r="H13" s="2"/>
      <c r="I13" s="2"/>
      <c r="J13" s="2"/>
      <c r="K13" s="2"/>
      <c r="L13" s="1558"/>
      <c r="M13" s="1406"/>
      <c r="N13" s="1572">
        <f>+N9/$E$14</f>
        <v>0.64675868208283427</v>
      </c>
      <c r="O13" s="1572">
        <f>+O9/$E$14</f>
        <v>0</v>
      </c>
      <c r="P13" s="1331"/>
      <c r="Q13" s="1331"/>
      <c r="R13" s="1331"/>
      <c r="S13" s="1331"/>
      <c r="T13" s="1344"/>
      <c r="U13" s="1344"/>
      <c r="V13" s="1344"/>
      <c r="W13"/>
      <c r="X13"/>
      <c r="Y13"/>
      <c r="Z13"/>
    </row>
    <row r="14" spans="1:26" s="8" customFormat="1" ht="13.5" thickTop="1">
      <c r="A14" s="2"/>
      <c r="B14" s="161" t="s">
        <v>72</v>
      </c>
      <c r="C14" s="436">
        <f>+C10+C12</f>
        <v>1404419.9004728275</v>
      </c>
      <c r="D14" s="437">
        <f>+D10+D12</f>
        <v>3177626.5078863143</v>
      </c>
      <c r="E14" s="438">
        <f>SUM(E10,E12)</f>
        <v>4582046.408359142</v>
      </c>
      <c r="F14" s="2"/>
      <c r="G14" s="2"/>
      <c r="H14" s="2"/>
      <c r="I14" s="2"/>
      <c r="J14" s="2"/>
      <c r="K14" s="2"/>
      <c r="L14" s="1558"/>
      <c r="M14" s="1330"/>
      <c r="N14" s="1572">
        <f>+N10/$E$14</f>
        <v>4.6736368968872809E-2</v>
      </c>
      <c r="O14" s="1572">
        <f>+O10/$E$14</f>
        <v>0.30650494894829289</v>
      </c>
      <c r="P14" s="1331"/>
      <c r="Q14" s="1331"/>
      <c r="R14" s="1331"/>
      <c r="S14" s="1331"/>
      <c r="T14" s="1344"/>
      <c r="U14" s="1344"/>
      <c r="V14" s="1344"/>
      <c r="W14"/>
      <c r="X14"/>
      <c r="Y14"/>
      <c r="Z14"/>
    </row>
    <row r="15" spans="1:26" s="8" customFormat="1" ht="13.5" thickBot="1">
      <c r="A15" s="2"/>
      <c r="B15" s="25"/>
      <c r="C15" s="620">
        <f>C14/E14</f>
        <v>0.30650494894829289</v>
      </c>
      <c r="D15" s="621">
        <f>D14/E14</f>
        <v>0.69349505105170706</v>
      </c>
      <c r="E15" s="26"/>
      <c r="F15" s="2"/>
      <c r="G15" s="2"/>
      <c r="H15" s="2"/>
      <c r="I15" s="2"/>
      <c r="J15" s="2"/>
      <c r="K15" s="2"/>
      <c r="L15" s="1558"/>
      <c r="M15" s="1330"/>
      <c r="N15" s="1330"/>
      <c r="O15" s="1330"/>
      <c r="P15" s="1331"/>
      <c r="Q15" s="1331"/>
      <c r="R15" s="1331"/>
      <c r="S15" s="1331"/>
      <c r="T15" s="1344"/>
      <c r="U15" s="1344"/>
      <c r="V15" s="1344"/>
      <c r="W15"/>
      <c r="X15"/>
      <c r="Y15"/>
      <c r="Z15"/>
    </row>
    <row r="16" spans="1:26" s="8" customFormat="1">
      <c r="A16" s="2"/>
      <c r="B16" s="2"/>
      <c r="C16" s="162"/>
      <c r="D16" s="162"/>
      <c r="E16" s="17"/>
      <c r="F16" s="2"/>
      <c r="G16" s="2"/>
      <c r="H16" s="2"/>
      <c r="I16" s="2"/>
      <c r="J16" s="2"/>
      <c r="K16" s="2"/>
      <c r="L16" s="1562"/>
      <c r="M16" s="1330"/>
      <c r="N16" s="1330"/>
      <c r="O16" s="1330"/>
      <c r="P16" s="1330"/>
      <c r="Q16" s="1344"/>
      <c r="R16" s="1344"/>
      <c r="S16" s="1344"/>
      <c r="T16" s="1344"/>
      <c r="U16" s="1344"/>
      <c r="V16" s="1344"/>
      <c r="W16"/>
      <c r="X16"/>
      <c r="Y16"/>
      <c r="Z16"/>
    </row>
    <row r="17" spans="1:26" s="8" customFormat="1">
      <c r="A17" s="2"/>
      <c r="B17" s="2"/>
      <c r="C17" s="162"/>
      <c r="D17" s="162"/>
      <c r="E17" s="163"/>
      <c r="F17" s="2"/>
      <c r="G17" s="2"/>
      <c r="H17" s="2"/>
      <c r="I17" s="2"/>
      <c r="J17" s="2"/>
      <c r="K17" s="2"/>
      <c r="L17" s="1558"/>
      <c r="M17" s="1330"/>
      <c r="N17" s="1330"/>
      <c r="O17" s="1330"/>
      <c r="P17" s="1330"/>
      <c r="Q17" s="1344"/>
      <c r="R17" s="1344"/>
      <c r="S17" s="1344"/>
      <c r="T17" s="1344"/>
      <c r="U17" s="1344"/>
      <c r="V17" s="1344"/>
      <c r="W17"/>
      <c r="X17"/>
      <c r="Y17"/>
      <c r="Z17"/>
    </row>
    <row r="18" spans="1:26" s="8" customFormat="1">
      <c r="A18" s="2"/>
      <c r="B18" s="20"/>
      <c r="C18" s="21"/>
      <c r="D18" s="21"/>
      <c r="E18" s="27"/>
      <c r="F18" s="2"/>
      <c r="G18" s="2"/>
      <c r="H18" s="2"/>
      <c r="I18" s="2"/>
      <c r="J18" s="2"/>
      <c r="K18" s="2"/>
      <c r="L18" s="1558"/>
      <c r="M18" s="1330"/>
      <c r="N18" s="1330"/>
      <c r="O18" s="1330"/>
      <c r="P18" s="1330"/>
      <c r="Q18" s="1344"/>
      <c r="R18" s="1344"/>
      <c r="S18" s="1344"/>
      <c r="T18" s="1344"/>
      <c r="U18" s="1344"/>
      <c r="V18" s="1344"/>
      <c r="W18"/>
      <c r="X18"/>
      <c r="Y18"/>
      <c r="Z18"/>
    </row>
    <row r="19" spans="1:26" s="8" customFormat="1">
      <c r="A19" s="2"/>
      <c r="B19" s="20"/>
      <c r="C19" s="21"/>
      <c r="D19" s="21"/>
      <c r="E19" s="21"/>
      <c r="F19" s="2"/>
      <c r="G19" s="2"/>
      <c r="H19" s="2"/>
      <c r="I19" s="2"/>
      <c r="J19" s="2"/>
      <c r="K19" s="2"/>
      <c r="L19" s="1558"/>
      <c r="M19" s="1330"/>
      <c r="N19" s="1330"/>
      <c r="O19" s="1330"/>
      <c r="P19" s="1330"/>
      <c r="Q19" s="1344"/>
      <c r="R19" s="1344"/>
      <c r="S19" s="1344"/>
      <c r="T19" s="1344"/>
      <c r="U19" s="1344"/>
      <c r="V19" s="1344"/>
      <c r="W19"/>
      <c r="X19"/>
      <c r="Y19"/>
      <c r="Z19"/>
    </row>
    <row r="20" spans="1:26" s="8" customFormat="1">
      <c r="A20" s="2"/>
      <c r="B20" s="20"/>
      <c r="C20" s="21"/>
      <c r="D20" s="21"/>
      <c r="E20" s="21"/>
      <c r="F20" s="2"/>
      <c r="G20" s="2"/>
      <c r="H20" s="2"/>
      <c r="I20" s="2"/>
      <c r="J20" s="2"/>
      <c r="K20" s="2"/>
      <c r="L20" s="1558"/>
      <c r="M20" s="1406"/>
      <c r="N20" s="1406"/>
      <c r="O20" s="1406"/>
      <c r="P20" s="1406"/>
      <c r="Q20" s="1344"/>
      <c r="R20" s="1344"/>
      <c r="S20" s="1344"/>
      <c r="T20" s="1344"/>
      <c r="U20" s="1344"/>
      <c r="V20" s="1344"/>
      <c r="W20"/>
      <c r="X20"/>
      <c r="Y20"/>
      <c r="Z20"/>
    </row>
    <row r="21" spans="1:26" s="8" customFormat="1">
      <c r="A21" s="2"/>
      <c r="B21" s="20"/>
      <c r="C21" s="159"/>
      <c r="D21" s="48"/>
      <c r="E21" s="21"/>
      <c r="F21" s="2"/>
      <c r="G21" s="2"/>
      <c r="H21" s="2"/>
      <c r="I21" s="2"/>
      <c r="J21" s="2"/>
      <c r="K21" s="2"/>
      <c r="L21" s="1558"/>
      <c r="M21" s="1406"/>
      <c r="N21" s="1406"/>
      <c r="O21" s="1406"/>
      <c r="P21" s="1406"/>
      <c r="Q21" s="1344"/>
      <c r="R21" s="1344"/>
      <c r="S21" s="1344"/>
      <c r="T21" s="1344"/>
      <c r="U21" s="1344"/>
      <c r="V21" s="1344"/>
      <c r="W21"/>
      <c r="X21"/>
      <c r="Y21"/>
      <c r="Z21"/>
    </row>
    <row r="22" spans="1:26" s="8" customFormat="1">
      <c r="A22" s="2"/>
      <c r="B22" s="2"/>
      <c r="C22" s="2"/>
      <c r="D22" s="49"/>
      <c r="E22" s="17"/>
      <c r="F22" s="2"/>
      <c r="G22" s="2"/>
      <c r="H22" s="2"/>
      <c r="I22" s="2"/>
      <c r="J22" s="2"/>
      <c r="K22" s="2"/>
      <c r="L22" s="1558"/>
      <c r="M22" s="1406"/>
      <c r="N22" s="1406"/>
      <c r="O22" s="1406"/>
      <c r="P22" s="1406"/>
      <c r="Q22" s="1344"/>
      <c r="R22" s="1344"/>
      <c r="S22" s="1344"/>
      <c r="T22" s="1344"/>
      <c r="U22" s="1344"/>
      <c r="V22" s="1344"/>
      <c r="W22"/>
      <c r="X22"/>
      <c r="Y22"/>
      <c r="Z22"/>
    </row>
    <row r="23" spans="1:26" s="8" customFormat="1">
      <c r="A23" s="2"/>
      <c r="B23" s="2"/>
      <c r="C23" s="2"/>
      <c r="D23" s="49"/>
      <c r="E23" s="2"/>
      <c r="F23" s="2"/>
      <c r="G23" s="2"/>
      <c r="H23" s="2"/>
      <c r="I23" s="2"/>
      <c r="J23" s="2"/>
      <c r="K23" s="2"/>
      <c r="L23" s="1558"/>
      <c r="M23" s="1406"/>
      <c r="N23" s="1563"/>
      <c r="O23" s="1406"/>
      <c r="P23" s="1406"/>
      <c r="Q23" s="1344"/>
      <c r="R23" s="1344"/>
      <c r="S23" s="1344"/>
      <c r="T23" s="1344"/>
      <c r="U23" s="1344"/>
      <c r="V23" s="1344"/>
      <c r="W23"/>
      <c r="X23"/>
      <c r="Y23"/>
      <c r="Z23"/>
    </row>
    <row r="24" spans="1:26" s="8" customFormat="1">
      <c r="A24" s="2"/>
      <c r="B24" s="2"/>
      <c r="C24" s="2"/>
      <c r="D24" s="49"/>
      <c r="E24" s="2"/>
      <c r="F24" s="2"/>
      <c r="G24" s="2"/>
      <c r="H24" s="2"/>
      <c r="I24" s="2"/>
      <c r="J24" s="2"/>
      <c r="K24" s="2"/>
      <c r="L24" s="1558"/>
      <c r="M24" s="1406"/>
      <c r="N24" s="1563"/>
      <c r="O24" s="1563"/>
      <c r="P24" s="1406"/>
      <c r="Q24" s="1344"/>
      <c r="R24" s="1344"/>
      <c r="S24" s="1344"/>
      <c r="T24" s="1344"/>
      <c r="U24" s="1344"/>
      <c r="V24" s="1344"/>
      <c r="W24"/>
      <c r="X24"/>
      <c r="Y24"/>
      <c r="Z24"/>
    </row>
    <row r="25" spans="1:26" s="8" customFormat="1">
      <c r="A25" s="2"/>
      <c r="B25" s="2"/>
      <c r="C25" s="2"/>
      <c r="D25" s="49"/>
      <c r="E25" s="2"/>
      <c r="F25" s="2"/>
      <c r="G25" s="2"/>
      <c r="H25" s="2"/>
      <c r="I25" s="2"/>
      <c r="J25" s="2"/>
      <c r="K25" s="2"/>
      <c r="L25" s="1558"/>
      <c r="M25" s="1406"/>
      <c r="N25" s="1406"/>
      <c r="O25" s="1406"/>
      <c r="P25" s="1406"/>
      <c r="Q25" s="1344"/>
      <c r="R25" s="1344"/>
      <c r="S25" s="1344"/>
      <c r="T25" s="1344"/>
      <c r="U25" s="1344"/>
      <c r="V25" s="1344"/>
      <c r="W25"/>
      <c r="X25"/>
      <c r="Y25"/>
      <c r="Z25"/>
    </row>
    <row r="26" spans="1:26" s="8" customFormat="1">
      <c r="A26" s="2"/>
      <c r="B26" s="2"/>
      <c r="C26" s="2"/>
      <c r="D26" s="49"/>
      <c r="E26" s="2"/>
      <c r="F26" s="2"/>
      <c r="G26" s="2"/>
      <c r="H26" s="2"/>
      <c r="I26" s="2"/>
      <c r="J26" s="2"/>
      <c r="K26" s="2"/>
      <c r="L26" s="1558"/>
      <c r="M26" s="1406"/>
      <c r="N26" s="1406"/>
      <c r="O26" s="1406"/>
      <c r="P26" s="1406"/>
      <c r="Q26" s="1344"/>
      <c r="R26" s="1344"/>
      <c r="S26" s="1344"/>
      <c r="T26" s="1344"/>
      <c r="U26" s="1344"/>
      <c r="V26" s="1344"/>
      <c r="W26"/>
      <c r="X26"/>
      <c r="Y26"/>
      <c r="Z26"/>
    </row>
    <row r="27" spans="1:26" s="8" customFormat="1">
      <c r="A27" s="2"/>
      <c r="B27" s="2"/>
      <c r="C27" s="2"/>
      <c r="D27" s="49"/>
      <c r="E27" s="2"/>
      <c r="F27" s="2"/>
      <c r="G27" s="2"/>
      <c r="H27" s="2"/>
      <c r="I27" s="2"/>
      <c r="J27" s="2"/>
      <c r="K27" s="2"/>
      <c r="L27" s="1558"/>
      <c r="M27" s="1406"/>
      <c r="N27" s="1406"/>
      <c r="O27" s="1406"/>
      <c r="P27" s="1406"/>
      <c r="Q27" s="1344"/>
      <c r="R27" s="1344"/>
      <c r="S27" s="1344"/>
      <c r="T27" s="1344"/>
      <c r="U27" s="1344"/>
      <c r="V27" s="1344"/>
      <c r="W27"/>
      <c r="X27"/>
      <c r="Y27"/>
      <c r="Z27"/>
    </row>
    <row r="28" spans="1:26" s="8" customFormat="1">
      <c r="A28" s="2"/>
      <c r="B28" s="2"/>
      <c r="C28" s="2"/>
      <c r="D28" s="49"/>
      <c r="E28" s="2"/>
      <c r="F28" s="2"/>
      <c r="G28" s="2"/>
      <c r="H28" s="2"/>
      <c r="I28" s="2"/>
      <c r="J28" s="2"/>
      <c r="K28" s="2"/>
      <c r="L28" s="1558"/>
      <c r="M28" s="1406"/>
      <c r="N28" s="1406"/>
      <c r="O28" s="1406"/>
      <c r="P28" s="1406"/>
      <c r="Q28" s="1344"/>
      <c r="R28" s="1344"/>
      <c r="S28" s="1344"/>
      <c r="T28" s="1344"/>
      <c r="U28" s="1344"/>
      <c r="V28" s="1344"/>
      <c r="W28"/>
      <c r="X28"/>
      <c r="Y28"/>
      <c r="Z28"/>
    </row>
    <row r="29" spans="1:26" s="8" customFormat="1">
      <c r="A29" s="2"/>
      <c r="B29" s="2"/>
      <c r="C29" s="2"/>
      <c r="D29" s="49"/>
      <c r="E29" s="2"/>
      <c r="F29" s="2"/>
      <c r="G29" s="2"/>
      <c r="H29" s="2"/>
      <c r="I29" s="2"/>
      <c r="J29" s="2"/>
      <c r="K29" s="2"/>
      <c r="L29" s="1558"/>
      <c r="M29" s="1406"/>
      <c r="N29" s="1564"/>
      <c r="O29" s="1564"/>
      <c r="P29" s="1406"/>
      <c r="Q29" s="1344"/>
      <c r="R29" s="1344"/>
      <c r="S29" s="1344"/>
      <c r="T29" s="1344"/>
      <c r="U29" s="1344"/>
      <c r="V29" s="1344"/>
      <c r="W29"/>
      <c r="X29"/>
      <c r="Y29"/>
      <c r="Z29"/>
    </row>
    <row r="30" spans="1:26" s="8" customFormat="1">
      <c r="A30" s="2"/>
      <c r="B30" s="10" t="s">
        <v>183</v>
      </c>
      <c r="C30" s="2"/>
      <c r="D30" s="49"/>
      <c r="E30" s="2"/>
      <c r="F30" s="2"/>
      <c r="G30" s="2"/>
      <c r="H30" s="2"/>
      <c r="I30" s="2"/>
      <c r="J30" s="2"/>
      <c r="K30" s="2"/>
      <c r="L30" s="1558"/>
      <c r="M30" s="1565"/>
      <c r="N30" s="1406"/>
      <c r="O30" s="1406"/>
      <c r="P30" s="1406"/>
      <c r="Q30" s="1344"/>
      <c r="R30" s="1344"/>
      <c r="S30" s="1344"/>
      <c r="T30" s="1344"/>
      <c r="U30" s="1344"/>
      <c r="V30" s="1344"/>
      <c r="W30"/>
      <c r="X30"/>
      <c r="Y30"/>
      <c r="Z30"/>
    </row>
    <row r="31" spans="1:26" s="8" customFormat="1" ht="13.5" thickBot="1">
      <c r="A31" s="2"/>
      <c r="B31" s="2"/>
      <c r="C31" s="2"/>
      <c r="D31" s="49"/>
      <c r="E31" s="2"/>
      <c r="F31" s="2"/>
      <c r="G31" s="2"/>
      <c r="H31" s="2"/>
      <c r="I31" s="2"/>
      <c r="J31" s="2"/>
      <c r="K31" s="2"/>
      <c r="L31" s="1558"/>
      <c r="M31" s="1406"/>
      <c r="N31" s="1406"/>
      <c r="O31" s="1406"/>
      <c r="P31" s="1406"/>
      <c r="Q31" s="1344"/>
      <c r="R31" s="1344"/>
      <c r="S31" s="1344"/>
      <c r="T31" s="1344"/>
      <c r="U31" s="1344"/>
      <c r="V31" s="1344"/>
      <c r="W31"/>
      <c r="X31"/>
      <c r="Y31"/>
      <c r="Z31"/>
    </row>
    <row r="32" spans="1:26" s="8" customFormat="1" ht="17.25" customHeight="1">
      <c r="A32" s="2"/>
      <c r="B32" s="1774" t="s">
        <v>68</v>
      </c>
      <c r="C32" s="1767" t="s">
        <v>69</v>
      </c>
      <c r="D32" s="1768" t="s">
        <v>70</v>
      </c>
      <c r="E32" s="1769" t="s">
        <v>72</v>
      </c>
      <c r="F32" s="2"/>
      <c r="G32" s="2"/>
      <c r="H32" s="2"/>
      <c r="I32" s="2"/>
      <c r="J32" s="2"/>
      <c r="K32" s="2"/>
      <c r="L32" s="1558"/>
      <c r="M32" s="1406"/>
      <c r="N32" s="1406"/>
      <c r="O32" s="1406"/>
      <c r="P32" s="1406"/>
      <c r="Q32" s="1344"/>
      <c r="R32" s="1331"/>
      <c r="S32" s="1331"/>
      <c r="T32" s="1331"/>
      <c r="U32" s="1566"/>
      <c r="V32" s="1344"/>
      <c r="W32"/>
      <c r="X32"/>
      <c r="Y32"/>
      <c r="Z32"/>
    </row>
    <row r="33" spans="1:26" s="8" customFormat="1" ht="13.5" thickBot="1">
      <c r="A33" s="2"/>
      <c r="B33" s="1775" t="s">
        <v>184</v>
      </c>
      <c r="C33" s="1771"/>
      <c r="D33" s="1772"/>
      <c r="E33" s="1773"/>
      <c r="F33" s="2"/>
      <c r="G33" s="2"/>
      <c r="H33" s="2"/>
      <c r="I33" s="2"/>
      <c r="J33" s="2"/>
      <c r="K33" s="2"/>
      <c r="L33" s="1558"/>
      <c r="M33" s="1330"/>
      <c r="N33" s="1330"/>
      <c r="O33" s="1330"/>
      <c r="P33" s="1330"/>
      <c r="Q33" s="1344"/>
      <c r="R33" s="1331"/>
      <c r="S33" s="1331"/>
      <c r="T33" s="1331"/>
      <c r="U33" s="1566"/>
      <c r="V33" s="1344"/>
      <c r="W33"/>
      <c r="X33"/>
      <c r="Y33"/>
      <c r="Z33"/>
    </row>
    <row r="34" spans="1:26" s="8" customFormat="1">
      <c r="A34" s="2"/>
      <c r="B34" s="24"/>
      <c r="C34" s="109"/>
      <c r="D34" s="48"/>
      <c r="E34" s="158"/>
      <c r="F34" s="2"/>
      <c r="G34" s="2"/>
      <c r="H34" s="2"/>
      <c r="I34" s="2"/>
      <c r="J34" s="2"/>
      <c r="K34" s="2"/>
      <c r="L34" s="1558"/>
      <c r="M34" s="1330"/>
      <c r="N34" s="1330" t="s">
        <v>69</v>
      </c>
      <c r="O34" s="1330" t="s">
        <v>70</v>
      </c>
      <c r="P34" s="1406"/>
      <c r="Q34" s="1344"/>
      <c r="R34" s="1331"/>
      <c r="S34" s="1331"/>
      <c r="T34" s="1331"/>
      <c r="U34" s="1566"/>
      <c r="V34" s="1344"/>
      <c r="W34"/>
      <c r="X34"/>
      <c r="Y34"/>
      <c r="Z34"/>
    </row>
    <row r="35" spans="1:26" s="8" customFormat="1">
      <c r="A35" s="2"/>
      <c r="B35" s="33" t="s">
        <v>76</v>
      </c>
      <c r="C35" s="434">
        <v>1404419.9004728275</v>
      </c>
      <c r="D35" s="294">
        <v>3116730.050487197</v>
      </c>
      <c r="E35" s="435">
        <f>SUM(C35:D35)</f>
        <v>4521149.9509600243</v>
      </c>
      <c r="F35" s="2"/>
      <c r="G35" s="2"/>
      <c r="H35" s="2"/>
      <c r="I35" s="2"/>
      <c r="J35" s="2"/>
      <c r="K35" s="2"/>
      <c r="L35" s="1558"/>
      <c r="M35" s="1567" t="s">
        <v>76</v>
      </c>
      <c r="N35" s="1331">
        <f>+C35</f>
        <v>1404419.9004728275</v>
      </c>
      <c r="O35" s="1331">
        <f>+D35</f>
        <v>3116730.050487197</v>
      </c>
      <c r="P35" s="1406"/>
      <c r="Q35" s="1344"/>
      <c r="R35" s="1344"/>
      <c r="S35" s="1344"/>
      <c r="T35" s="1344"/>
      <c r="U35" s="1344"/>
      <c r="V35" s="1344"/>
      <c r="W35"/>
      <c r="X35"/>
      <c r="Y35"/>
      <c r="Z35"/>
    </row>
    <row r="36" spans="1:26" s="8" customFormat="1">
      <c r="A36" s="2"/>
      <c r="B36" s="33"/>
      <c r="C36" s="109"/>
      <c r="D36" s="159"/>
      <c r="E36" s="618">
        <f>+E35/E39</f>
        <v>0.98670976852436043</v>
      </c>
      <c r="F36" s="2"/>
      <c r="G36" s="2"/>
      <c r="H36" s="2"/>
      <c r="I36" s="2"/>
      <c r="J36" s="2"/>
      <c r="K36" s="2"/>
      <c r="L36" s="1558"/>
      <c r="M36" s="1567" t="s">
        <v>77</v>
      </c>
      <c r="N36" s="1331">
        <f>C37</f>
        <v>0</v>
      </c>
      <c r="O36" s="1331">
        <f>+D37</f>
        <v>60896.457399217696</v>
      </c>
      <c r="P36" s="1406"/>
      <c r="Q36" s="1344"/>
      <c r="R36" s="1344"/>
      <c r="S36" s="1344"/>
      <c r="T36" s="1344"/>
      <c r="U36" s="1344"/>
      <c r="V36" s="1344"/>
      <c r="W36"/>
      <c r="X36"/>
      <c r="Y36"/>
      <c r="Z36"/>
    </row>
    <row r="37" spans="1:26" s="8" customFormat="1">
      <c r="A37" s="2"/>
      <c r="B37" s="33" t="s">
        <v>77</v>
      </c>
      <c r="C37" s="434"/>
      <c r="D37" s="294">
        <v>60896.457399217696</v>
      </c>
      <c r="E37" s="435">
        <f>SUM(C37:D37)</f>
        <v>60896.457399217696</v>
      </c>
      <c r="F37" s="2"/>
      <c r="G37" s="2"/>
      <c r="H37" s="2"/>
      <c r="I37" s="2"/>
      <c r="J37" s="2"/>
      <c r="K37" s="2"/>
      <c r="L37" s="1558"/>
      <c r="M37" s="1406"/>
      <c r="N37" s="1406"/>
      <c r="O37" s="1406"/>
      <c r="P37" s="1406"/>
      <c r="Q37" s="1344"/>
      <c r="R37" s="1344"/>
      <c r="S37" s="1344"/>
      <c r="T37" s="1344"/>
      <c r="U37" s="1344"/>
      <c r="V37" s="1344"/>
      <c r="W37"/>
      <c r="X37"/>
      <c r="Y37"/>
      <c r="Z37"/>
    </row>
    <row r="38" spans="1:26" s="8" customFormat="1" ht="13.5" thickBot="1">
      <c r="A38" s="2"/>
      <c r="B38" s="24"/>
      <c r="C38" s="160"/>
      <c r="D38" s="21"/>
      <c r="E38" s="619">
        <f>+E37/E39</f>
        <v>1.329023147563967E-2</v>
      </c>
      <c r="F38" s="2"/>
      <c r="G38" s="2"/>
      <c r="H38" s="2"/>
      <c r="I38" s="2"/>
      <c r="J38" s="2"/>
      <c r="K38" s="2"/>
      <c r="L38" s="1558"/>
      <c r="M38" s="1406"/>
      <c r="N38" s="1406"/>
      <c r="O38" s="1406"/>
      <c r="P38" s="1406"/>
      <c r="Q38" s="1344"/>
      <c r="R38" s="1344"/>
      <c r="S38" s="1344"/>
      <c r="T38" s="1344"/>
      <c r="U38" s="1344"/>
      <c r="V38" s="1344"/>
      <c r="W38"/>
      <c r="X38"/>
      <c r="Y38"/>
      <c r="Z38"/>
    </row>
    <row r="39" spans="1:26" s="8" customFormat="1" ht="13.5" thickTop="1">
      <c r="A39" s="2"/>
      <c r="B39" s="161" t="s">
        <v>72</v>
      </c>
      <c r="C39" s="436">
        <f>SUM(C35:C37)</f>
        <v>1404419.9004728275</v>
      </c>
      <c r="D39" s="437">
        <f>SUM(D35:D37)</f>
        <v>3177626.5078864149</v>
      </c>
      <c r="E39" s="438">
        <f>SUM(E35,E37)</f>
        <v>4582046.4083592417</v>
      </c>
      <c r="F39" s="2"/>
      <c r="G39" s="2"/>
      <c r="H39" s="2"/>
      <c r="I39" s="2"/>
      <c r="J39" s="2"/>
      <c r="K39" s="2"/>
      <c r="L39" s="1558"/>
      <c r="M39" s="1406"/>
      <c r="N39" s="1406"/>
      <c r="O39" s="1406"/>
      <c r="P39" s="1406"/>
      <c r="Q39" s="1344"/>
      <c r="R39" s="1344"/>
      <c r="S39" s="1344"/>
      <c r="T39" s="1344"/>
      <c r="U39" s="1344"/>
      <c r="V39" s="1344"/>
      <c r="W39"/>
      <c r="X39"/>
      <c r="Y39"/>
      <c r="Z39"/>
    </row>
    <row r="40" spans="1:26" s="8" customFormat="1" ht="13.5" thickBot="1">
      <c r="A40" s="2"/>
      <c r="B40" s="164"/>
      <c r="C40" s="620">
        <f>C39/E39</f>
        <v>0.30650494894828617</v>
      </c>
      <c r="D40" s="621">
        <f>D39/E39</f>
        <v>0.69349505105171394</v>
      </c>
      <c r="E40" s="26"/>
      <c r="F40" s="2"/>
      <c r="G40" s="2"/>
      <c r="H40" s="2"/>
      <c r="I40" s="2"/>
      <c r="J40" s="2"/>
      <c r="K40" s="2"/>
      <c r="L40" s="1558"/>
      <c r="M40" s="1330"/>
      <c r="N40" s="1330"/>
      <c r="O40" s="1330"/>
      <c r="P40" s="1330"/>
      <c r="Q40" s="1344"/>
      <c r="R40" s="1344"/>
      <c r="S40" s="1344"/>
      <c r="T40" s="1344"/>
      <c r="U40" s="1344"/>
      <c r="V40" s="1344"/>
      <c r="W40"/>
      <c r="X40"/>
      <c r="Y40"/>
      <c r="Z40"/>
    </row>
    <row r="41" spans="1:26" s="8" customForma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558"/>
      <c r="M41" s="1330"/>
      <c r="N41" s="1330"/>
      <c r="O41" s="1330"/>
      <c r="P41" s="1330"/>
      <c r="Q41" s="1344"/>
      <c r="R41" s="1344"/>
      <c r="S41" s="1344"/>
      <c r="T41" s="1344"/>
      <c r="U41" s="1344"/>
      <c r="V41" s="1344"/>
      <c r="W41"/>
      <c r="X41"/>
      <c r="Y41"/>
      <c r="Z41"/>
    </row>
    <row r="42" spans="1:26" s="8" customFormat="1">
      <c r="A42" s="2"/>
      <c r="B42" s="20"/>
      <c r="C42" s="21"/>
      <c r="D42" s="21"/>
      <c r="E42" s="21"/>
      <c r="F42" s="2"/>
      <c r="G42" s="2"/>
      <c r="H42" s="2"/>
      <c r="I42" s="2"/>
      <c r="J42" s="2"/>
      <c r="K42" s="2"/>
      <c r="L42" s="1558"/>
      <c r="M42" s="1330"/>
      <c r="N42" s="1330"/>
      <c r="O42" s="1330"/>
      <c r="P42" s="1330"/>
      <c r="Q42" s="1344"/>
      <c r="R42" s="1344"/>
      <c r="S42" s="1344"/>
      <c r="T42" s="1344"/>
      <c r="U42" s="1344"/>
      <c r="V42" s="1344"/>
      <c r="W42"/>
      <c r="X42"/>
      <c r="Y42"/>
      <c r="Z42"/>
    </row>
    <row r="43" spans="1:26" s="8" customFormat="1">
      <c r="A43" s="2"/>
      <c r="B43" s="20"/>
      <c r="C43" s="21"/>
      <c r="D43" s="21"/>
      <c r="E43" s="21"/>
      <c r="F43" s="2"/>
      <c r="G43" s="2"/>
      <c r="H43" s="2"/>
      <c r="I43" s="2"/>
      <c r="J43" s="2"/>
      <c r="K43" s="2"/>
      <c r="L43" s="1558"/>
      <c r="M43" s="1330"/>
      <c r="N43" s="1330"/>
      <c r="O43" s="1330"/>
      <c r="P43" s="1330"/>
      <c r="Q43" s="1344"/>
      <c r="R43" s="1344"/>
      <c r="S43" s="1344"/>
      <c r="T43" s="1344"/>
      <c r="U43" s="1344"/>
      <c r="V43" s="1344"/>
      <c r="W43"/>
      <c r="X43"/>
      <c r="Y43"/>
      <c r="Z43"/>
    </row>
    <row r="44" spans="1:26" s="8" customFormat="1">
      <c r="A44" s="2"/>
      <c r="B44" s="20"/>
      <c r="C44" s="21"/>
      <c r="D44" s="21"/>
      <c r="E44" s="21"/>
      <c r="F44" s="2"/>
      <c r="G44" s="2"/>
      <c r="H44" s="2"/>
      <c r="I44" s="2"/>
      <c r="J44" s="2"/>
      <c r="K44" s="2"/>
      <c r="L44" s="1558"/>
      <c r="M44" s="1330"/>
      <c r="N44" s="1330"/>
      <c r="O44" s="1330"/>
      <c r="P44" s="1330"/>
      <c r="Q44" s="1344"/>
      <c r="R44" s="1344"/>
      <c r="S44" s="1344"/>
      <c r="T44" s="1344"/>
      <c r="U44" s="1344"/>
      <c r="V44" s="1344"/>
      <c r="W44"/>
      <c r="X44"/>
      <c r="Y44"/>
      <c r="Z44"/>
    </row>
    <row r="45" spans="1:26" s="8" customFormat="1">
      <c r="A45" s="2"/>
      <c r="B45" s="20"/>
      <c r="C45" s="21"/>
      <c r="D45" s="48"/>
      <c r="E45" s="20"/>
      <c r="F45" s="2"/>
      <c r="G45" s="2"/>
      <c r="H45" s="2"/>
      <c r="I45" s="2"/>
      <c r="J45" s="2"/>
      <c r="K45" s="2"/>
      <c r="L45" s="1558"/>
      <c r="M45" s="1330"/>
      <c r="N45" s="1330"/>
      <c r="O45" s="1330"/>
      <c r="P45" s="1330"/>
      <c r="Q45" s="1344"/>
      <c r="R45" s="1344"/>
      <c r="S45" s="1344"/>
      <c r="T45" s="1344"/>
      <c r="U45" s="1344"/>
      <c r="V45" s="1344"/>
      <c r="W45"/>
      <c r="X45"/>
      <c r="Y45"/>
      <c r="Z45"/>
    </row>
    <row r="46" spans="1:26" s="8" customFormat="1">
      <c r="A46" s="2"/>
      <c r="B46" s="2"/>
      <c r="C46" s="2"/>
      <c r="D46" s="49"/>
      <c r="E46" s="2"/>
      <c r="F46" s="2"/>
      <c r="G46" s="2"/>
      <c r="H46" s="2"/>
      <c r="I46" s="2"/>
      <c r="J46" s="2"/>
      <c r="K46" s="2"/>
      <c r="L46" s="1558"/>
      <c r="M46" s="1330"/>
      <c r="N46" s="1330"/>
      <c r="O46" s="1330"/>
      <c r="P46" s="1330"/>
      <c r="Q46" s="1344"/>
      <c r="R46" s="1344"/>
      <c r="S46" s="1344"/>
      <c r="T46" s="1344"/>
      <c r="U46" s="1344"/>
      <c r="V46" s="1344"/>
      <c r="W46"/>
      <c r="X46"/>
      <c r="Y46"/>
      <c r="Z46"/>
    </row>
    <row r="47" spans="1:26" s="8" customFormat="1">
      <c r="A47" s="2"/>
      <c r="B47" s="2"/>
      <c r="C47" s="2"/>
      <c r="D47" s="49"/>
      <c r="E47" s="2"/>
      <c r="F47" s="2"/>
      <c r="G47" s="2"/>
      <c r="H47" s="2"/>
      <c r="I47" s="2"/>
      <c r="J47" s="2"/>
      <c r="K47" s="2"/>
      <c r="L47" s="1558"/>
      <c r="M47" s="1330"/>
      <c r="N47" s="1330"/>
      <c r="O47" s="1330"/>
      <c r="P47" s="1330"/>
      <c r="Q47" s="1344"/>
      <c r="R47" s="1344"/>
      <c r="S47" s="1344"/>
      <c r="T47" s="1344"/>
      <c r="U47" s="1344"/>
      <c r="V47" s="1344"/>
      <c r="W47"/>
      <c r="X47"/>
      <c r="Y47"/>
      <c r="Z47"/>
    </row>
    <row r="48" spans="1:26" s="8" customFormat="1">
      <c r="A48" s="2"/>
      <c r="B48" s="2"/>
      <c r="C48" s="2"/>
      <c r="D48" s="49"/>
      <c r="E48" s="2"/>
      <c r="F48" s="2"/>
      <c r="G48" s="2"/>
      <c r="H48" s="2"/>
      <c r="I48" s="2"/>
      <c r="J48" s="2"/>
      <c r="K48" s="2"/>
      <c r="L48" s="1558"/>
      <c r="M48" s="1330"/>
      <c r="N48" s="1330"/>
      <c r="O48" s="1330"/>
      <c r="P48" s="1330"/>
      <c r="Q48" s="1344"/>
      <c r="R48" s="1344"/>
      <c r="S48" s="1344"/>
      <c r="T48" s="1344"/>
      <c r="U48" s="1344"/>
      <c r="V48" s="1344"/>
      <c r="W48"/>
      <c r="X48"/>
      <c r="Y48"/>
      <c r="Z48"/>
    </row>
    <row r="49" spans="1:26" s="8" customFormat="1">
      <c r="A49" s="2"/>
      <c r="B49" s="2"/>
      <c r="C49" s="2"/>
      <c r="D49" s="49"/>
      <c r="E49" s="2"/>
      <c r="F49" s="2"/>
      <c r="G49" s="2"/>
      <c r="H49" s="2"/>
      <c r="I49" s="2"/>
      <c r="J49" s="2"/>
      <c r="K49" s="2"/>
      <c r="L49" s="1558"/>
      <c r="M49" s="1330"/>
      <c r="N49" s="1330"/>
      <c r="O49" s="1330"/>
      <c r="P49" s="1330"/>
      <c r="Q49" s="1344"/>
      <c r="R49" s="1344"/>
      <c r="S49" s="1344"/>
      <c r="T49" s="1344"/>
      <c r="U49" s="1344"/>
      <c r="V49" s="1344"/>
      <c r="W49"/>
      <c r="X49"/>
      <c r="Y49"/>
      <c r="Z49"/>
    </row>
    <row r="50" spans="1:26" s="8" customFormat="1">
      <c r="A50" s="2"/>
      <c r="B50" s="2"/>
      <c r="C50" s="2"/>
      <c r="D50" s="49"/>
      <c r="E50" s="2"/>
      <c r="F50" s="2"/>
      <c r="G50" s="2"/>
      <c r="H50" s="2"/>
      <c r="I50" s="2"/>
      <c r="J50" s="2"/>
      <c r="K50" s="2"/>
      <c r="L50" s="1558"/>
      <c r="M50" s="1330"/>
      <c r="N50" s="1330"/>
      <c r="O50" s="1330"/>
      <c r="P50" s="1330"/>
      <c r="Q50" s="1344"/>
      <c r="R50" s="1344"/>
      <c r="S50" s="1344"/>
      <c r="T50" s="1344"/>
      <c r="U50" s="1344"/>
      <c r="V50" s="1344"/>
      <c r="W50"/>
      <c r="X50"/>
      <c r="Y50"/>
      <c r="Z50"/>
    </row>
    <row r="51" spans="1:26" s="8" customFormat="1">
      <c r="A51" s="2"/>
      <c r="B51" s="2"/>
      <c r="C51" s="2"/>
      <c r="D51" s="49"/>
      <c r="E51" s="2"/>
      <c r="F51" s="2"/>
      <c r="G51" s="2"/>
      <c r="H51" s="2"/>
      <c r="I51" s="2"/>
      <c r="J51" s="2"/>
      <c r="K51" s="2"/>
      <c r="L51" s="1558"/>
      <c r="M51" s="1330"/>
      <c r="N51" s="1330"/>
      <c r="O51" s="1330"/>
      <c r="P51" s="1330"/>
      <c r="Q51" s="1344"/>
      <c r="R51" s="1344"/>
      <c r="S51" s="1344"/>
      <c r="T51" s="1344"/>
      <c r="U51" s="1344"/>
      <c r="V51" s="1344"/>
      <c r="W51"/>
      <c r="X51"/>
      <c r="Y51"/>
      <c r="Z51"/>
    </row>
    <row r="52" spans="1:26" s="8" customFormat="1">
      <c r="A52" s="2"/>
      <c r="B52" s="2"/>
      <c r="C52" s="2"/>
      <c r="D52" s="49"/>
      <c r="E52" s="2"/>
      <c r="F52" s="2"/>
      <c r="G52" s="2"/>
      <c r="H52" s="2"/>
      <c r="I52" s="2"/>
      <c r="J52" s="2"/>
      <c r="K52" s="2"/>
      <c r="L52" s="1558"/>
      <c r="M52" s="1330"/>
      <c r="N52" s="1330"/>
      <c r="O52" s="1330"/>
      <c r="P52" s="1330"/>
      <c r="Q52" s="1344"/>
      <c r="R52" s="1344"/>
      <c r="S52" s="1344"/>
      <c r="T52" s="1344"/>
      <c r="U52" s="1344"/>
      <c r="V52" s="1344"/>
      <c r="W52"/>
      <c r="X52"/>
      <c r="Y52"/>
      <c r="Z52"/>
    </row>
    <row r="53" spans="1:26" s="8" customFormat="1">
      <c r="A53" s="2"/>
      <c r="B53" s="2"/>
      <c r="C53" s="2"/>
      <c r="D53" s="49"/>
      <c r="E53" s="2"/>
      <c r="F53" s="2"/>
      <c r="G53" s="2"/>
      <c r="H53" s="2"/>
      <c r="I53" s="2"/>
      <c r="J53" s="2"/>
      <c r="K53" s="2"/>
      <c r="L53" s="1558"/>
      <c r="M53" s="1330"/>
      <c r="N53" s="1330"/>
      <c r="O53" s="1330"/>
      <c r="P53" s="1330"/>
      <c r="Q53" s="1344"/>
      <c r="R53" s="1344"/>
      <c r="S53" s="1344"/>
      <c r="T53" s="1344"/>
      <c r="U53" s="1344"/>
      <c r="V53" s="1344"/>
      <c r="W53"/>
      <c r="X53"/>
      <c r="Y53"/>
      <c r="Z53"/>
    </row>
    <row r="54" spans="1:26" s="8" customFormat="1">
      <c r="A54" s="2"/>
      <c r="B54" s="2"/>
      <c r="C54" s="2"/>
      <c r="D54" s="49"/>
      <c r="E54" s="2"/>
      <c r="F54" s="2"/>
      <c r="G54" s="2"/>
      <c r="H54" s="2"/>
      <c r="I54" s="2"/>
      <c r="J54" s="2"/>
      <c r="K54" s="2"/>
      <c r="L54" s="1558"/>
      <c r="M54" s="1330"/>
      <c r="N54" s="1330"/>
      <c r="O54" s="1330"/>
      <c r="P54" s="1330"/>
      <c r="Q54" s="1344"/>
      <c r="R54" s="1344"/>
      <c r="S54" s="1344"/>
      <c r="T54" s="1344"/>
      <c r="U54" s="1344"/>
      <c r="V54" s="1344"/>
      <c r="W54"/>
      <c r="X54"/>
      <c r="Y54"/>
      <c r="Z54"/>
    </row>
    <row r="55" spans="1:26" s="8" customFormat="1">
      <c r="A55" s="2"/>
      <c r="B55" s="10" t="s">
        <v>185</v>
      </c>
      <c r="C55" s="2"/>
      <c r="D55" s="49"/>
      <c r="E55" s="2"/>
      <c r="F55" s="2"/>
      <c r="G55" s="2"/>
      <c r="H55" s="2"/>
      <c r="I55" s="2"/>
      <c r="J55" s="2"/>
      <c r="K55" s="2"/>
      <c r="L55" s="1558"/>
      <c r="M55" s="1406"/>
      <c r="N55" s="1406"/>
      <c r="O55" s="1406"/>
      <c r="P55" s="1406"/>
      <c r="Q55" s="1344"/>
      <c r="R55" s="1344"/>
      <c r="S55" s="1344"/>
      <c r="T55" s="1344"/>
      <c r="U55" s="1344"/>
      <c r="V55" s="1344"/>
      <c r="W55"/>
      <c r="X55"/>
      <c r="Y55"/>
      <c r="Z55"/>
    </row>
    <row r="56" spans="1:26" s="8" customFormat="1" ht="13.5" thickBot="1">
      <c r="A56" s="2"/>
      <c r="B56" s="2"/>
      <c r="C56" s="2"/>
      <c r="D56" s="49"/>
      <c r="E56" s="2"/>
      <c r="F56" s="2"/>
      <c r="G56" s="2"/>
      <c r="H56" s="2"/>
      <c r="I56" s="2"/>
      <c r="J56" s="2"/>
      <c r="K56" s="2"/>
      <c r="L56" s="1558"/>
      <c r="M56" s="1406"/>
      <c r="N56" s="1406"/>
      <c r="O56" s="1406"/>
      <c r="P56" s="1406"/>
      <c r="Q56" s="1331"/>
      <c r="R56" s="1331"/>
      <c r="S56" s="1331"/>
      <c r="T56" s="1566"/>
      <c r="U56" s="1344"/>
      <c r="V56" s="1344"/>
      <c r="W56"/>
      <c r="X56"/>
      <c r="Y56"/>
      <c r="Z56"/>
    </row>
    <row r="57" spans="1:26" s="8" customFormat="1" ht="16.5" customHeight="1">
      <c r="A57" s="2"/>
      <c r="B57" s="1774" t="s">
        <v>68</v>
      </c>
      <c r="C57" s="1767" t="s">
        <v>69</v>
      </c>
      <c r="D57" s="1768" t="s">
        <v>70</v>
      </c>
      <c r="E57" s="1769" t="s">
        <v>72</v>
      </c>
      <c r="F57" s="2"/>
      <c r="G57" s="2"/>
      <c r="H57" s="2"/>
      <c r="I57" s="2"/>
      <c r="J57" s="2"/>
      <c r="K57" s="2"/>
      <c r="L57" s="1558"/>
      <c r="M57" s="1406"/>
      <c r="N57" s="1406"/>
      <c r="O57" s="1406"/>
      <c r="P57" s="1406"/>
      <c r="Q57" s="1331"/>
      <c r="R57" s="1331"/>
      <c r="S57" s="1331"/>
      <c r="T57" s="1566"/>
      <c r="U57" s="1344"/>
      <c r="V57" s="1344"/>
      <c r="W57"/>
      <c r="X57"/>
      <c r="Y57"/>
      <c r="Z57"/>
    </row>
    <row r="58" spans="1:26" s="8" customFormat="1" ht="13.5" thickBot="1">
      <c r="A58" s="2"/>
      <c r="B58" s="1775" t="s">
        <v>79</v>
      </c>
      <c r="C58" s="1771"/>
      <c r="D58" s="1772"/>
      <c r="E58" s="1773"/>
      <c r="F58" s="2"/>
      <c r="G58" s="2"/>
      <c r="H58" s="2"/>
      <c r="I58" s="2"/>
      <c r="J58" s="2"/>
      <c r="K58" s="2"/>
      <c r="L58" s="1558"/>
      <c r="M58" s="1406"/>
      <c r="N58" s="1406"/>
      <c r="O58" s="1406"/>
      <c r="P58" s="1406"/>
      <c r="Q58" s="1331"/>
      <c r="R58" s="1331"/>
      <c r="S58" s="1331"/>
      <c r="T58" s="1566"/>
      <c r="U58" s="1344"/>
      <c r="V58" s="1344"/>
      <c r="W58"/>
      <c r="X58"/>
      <c r="Y58"/>
      <c r="Z58"/>
    </row>
    <row r="59" spans="1:26" s="8" customFormat="1">
      <c r="A59" s="2"/>
      <c r="B59" s="24"/>
      <c r="C59" s="165"/>
      <c r="D59" s="166"/>
      <c r="E59" s="167"/>
      <c r="F59" s="2"/>
      <c r="G59" s="2"/>
      <c r="H59" s="2"/>
      <c r="I59" s="2"/>
      <c r="J59" s="2"/>
      <c r="K59" s="2"/>
      <c r="L59" s="1558"/>
      <c r="M59" s="1330"/>
      <c r="N59" s="1330" t="s">
        <v>69</v>
      </c>
      <c r="O59" s="1330" t="s">
        <v>70</v>
      </c>
      <c r="P59" s="1330"/>
      <c r="Q59" s="1331"/>
      <c r="R59" s="1331"/>
      <c r="S59" s="1331"/>
      <c r="T59" s="1566"/>
      <c r="U59" s="1344"/>
      <c r="V59" s="1344"/>
      <c r="W59"/>
      <c r="X59"/>
      <c r="Y59"/>
      <c r="Z59"/>
    </row>
    <row r="60" spans="1:26" s="8" customFormat="1">
      <c r="A60" s="2"/>
      <c r="B60" s="33" t="s">
        <v>45</v>
      </c>
      <c r="C60" s="439">
        <v>927447.70372889563</v>
      </c>
      <c r="D60" s="440">
        <v>1415.2984645797333</v>
      </c>
      <c r="E60" s="441">
        <f>SUM(C60:D60)</f>
        <v>928863.00219347537</v>
      </c>
      <c r="F60" s="2"/>
      <c r="G60" s="2"/>
      <c r="H60" s="2"/>
      <c r="I60" s="2"/>
      <c r="J60" s="2"/>
      <c r="K60" s="2"/>
      <c r="L60" s="1558"/>
      <c r="M60" s="1330" t="s">
        <v>45</v>
      </c>
      <c r="N60" s="1331">
        <f>+C60</f>
        <v>927447.70372889563</v>
      </c>
      <c r="O60" s="1331">
        <f>+D60</f>
        <v>1415.2984645797333</v>
      </c>
      <c r="P60" s="1330"/>
      <c r="Q60" s="1331"/>
      <c r="R60" s="1331"/>
      <c r="S60" s="1331"/>
      <c r="T60" s="1566"/>
      <c r="U60" s="1344"/>
      <c r="V60" s="1344"/>
      <c r="W60"/>
      <c r="X60"/>
      <c r="Y60"/>
      <c r="Z60"/>
    </row>
    <row r="61" spans="1:26" s="8" customFormat="1">
      <c r="A61" s="2"/>
      <c r="B61" s="33"/>
      <c r="C61" s="23"/>
      <c r="D61" s="169"/>
      <c r="E61" s="170">
        <f>E60/E68</f>
        <v>0.20271793853917883</v>
      </c>
      <c r="F61" s="2"/>
      <c r="G61" s="2"/>
      <c r="H61" s="2"/>
      <c r="I61" s="2"/>
      <c r="J61" s="2"/>
      <c r="K61" s="2"/>
      <c r="L61" s="1558"/>
      <c r="M61" s="1330" t="s">
        <v>46</v>
      </c>
      <c r="N61" s="1331">
        <f>+C62</f>
        <v>86109.415302025707</v>
      </c>
      <c r="O61" s="1331">
        <f>+D62</f>
        <v>17937.369550833439</v>
      </c>
      <c r="P61" s="1330"/>
      <c r="Q61" s="1344"/>
      <c r="R61" s="1344"/>
      <c r="S61" s="1344"/>
      <c r="T61" s="1344"/>
      <c r="U61" s="1344"/>
      <c r="V61" s="1344"/>
      <c r="W61"/>
      <c r="X61"/>
      <c r="Y61"/>
      <c r="Z61"/>
    </row>
    <row r="62" spans="1:26" s="8" customFormat="1">
      <c r="A62" s="2"/>
      <c r="B62" s="33" t="s">
        <v>46</v>
      </c>
      <c r="C62" s="439">
        <v>86109.415302025707</v>
      </c>
      <c r="D62" s="440">
        <v>17937.369550833439</v>
      </c>
      <c r="E62" s="441">
        <f>SUM(C62:D62)</f>
        <v>104046.78485285914</v>
      </c>
      <c r="F62" s="2"/>
      <c r="G62" s="2"/>
      <c r="H62" s="2"/>
      <c r="I62" s="2"/>
      <c r="J62" s="2"/>
      <c r="K62" s="2"/>
      <c r="L62" s="1558"/>
      <c r="M62" s="1330" t="s">
        <v>47</v>
      </c>
      <c r="N62" s="1331">
        <f>+C64</f>
        <v>390862.78144191479</v>
      </c>
      <c r="O62" s="1331">
        <f>+D64</f>
        <v>634005.99126856634</v>
      </c>
      <c r="P62" s="1330"/>
      <c r="Q62" s="1344"/>
      <c r="R62" s="1344"/>
      <c r="S62" s="1344"/>
      <c r="T62" s="1344"/>
      <c r="U62" s="1344"/>
      <c r="V62" s="1344"/>
      <c r="W62"/>
      <c r="X62"/>
      <c r="Y62"/>
      <c r="Z62"/>
    </row>
    <row r="63" spans="1:26" s="8" customFormat="1">
      <c r="A63" s="2"/>
      <c r="B63" s="33"/>
      <c r="C63" s="23"/>
      <c r="D63" s="168"/>
      <c r="E63" s="170">
        <f>E62/E68</f>
        <v>2.2707492587381278E-2</v>
      </c>
      <c r="F63" s="2"/>
      <c r="G63" s="2"/>
      <c r="H63" s="2"/>
      <c r="I63" s="2"/>
      <c r="J63" s="2"/>
      <c r="K63" s="2"/>
      <c r="L63" s="1558"/>
      <c r="M63" s="1330" t="s">
        <v>48</v>
      </c>
      <c r="N63" s="1331"/>
      <c r="O63" s="1331">
        <f>+D66</f>
        <v>2524267.8486026311</v>
      </c>
      <c r="P63" s="1330"/>
      <c r="Q63" s="1344"/>
      <c r="R63" s="1344"/>
      <c r="S63" s="1344"/>
      <c r="T63" s="1344"/>
      <c r="U63" s="1344"/>
      <c r="V63" s="1344"/>
      <c r="W63"/>
      <c r="X63"/>
      <c r="Y63"/>
      <c r="Z63"/>
    </row>
    <row r="64" spans="1:26" s="8" customFormat="1">
      <c r="A64" s="2"/>
      <c r="B64" s="33" t="s">
        <v>47</v>
      </c>
      <c r="C64" s="439">
        <v>390862.78144191479</v>
      </c>
      <c r="D64" s="440">
        <v>634005.99126856634</v>
      </c>
      <c r="E64" s="441">
        <f>SUM(C64:D64)</f>
        <v>1024868.7727104812</v>
      </c>
      <c r="F64" s="2"/>
      <c r="G64" s="2"/>
      <c r="H64" s="2"/>
      <c r="I64" s="2"/>
      <c r="J64" s="2"/>
      <c r="K64" s="2"/>
      <c r="L64" s="1558"/>
      <c r="M64" s="1330"/>
      <c r="N64" s="1330"/>
      <c r="O64" s="1330"/>
      <c r="P64" s="1568"/>
      <c r="Q64" s="1344"/>
      <c r="R64" s="1344"/>
      <c r="S64" s="1344"/>
      <c r="T64" s="1344"/>
      <c r="U64" s="1344"/>
      <c r="V64" s="1344"/>
      <c r="W64"/>
      <c r="X64"/>
      <c r="Y64"/>
      <c r="Z64"/>
    </row>
    <row r="65" spans="1:26" s="8" customFormat="1">
      <c r="A65" s="2"/>
      <c r="B65" s="33"/>
      <c r="C65" s="171"/>
      <c r="D65" s="168"/>
      <c r="E65" s="170">
        <f>E64/E68</f>
        <v>0.22367053525270267</v>
      </c>
      <c r="F65" s="2"/>
      <c r="G65" s="2"/>
      <c r="H65" s="2"/>
      <c r="I65" s="2"/>
      <c r="J65" s="2"/>
      <c r="K65" s="2"/>
      <c r="L65" s="1558"/>
      <c r="M65" s="1330"/>
      <c r="N65" s="1569">
        <f>+N60/$E$68</f>
        <v>0.20240905941870599</v>
      </c>
      <c r="O65" s="1573">
        <f>+O60/$E$68</f>
        <v>3.0887912047282515E-4</v>
      </c>
      <c r="P65" s="1568"/>
      <c r="Q65" s="1344"/>
      <c r="R65" s="1344"/>
      <c r="S65" s="1344"/>
      <c r="T65" s="1344"/>
      <c r="U65" s="1344"/>
      <c r="V65" s="1344"/>
      <c r="W65"/>
      <c r="X65"/>
      <c r="Y65"/>
      <c r="Z65"/>
    </row>
    <row r="66" spans="1:26" s="8" customFormat="1">
      <c r="A66" s="2"/>
      <c r="B66" s="33" t="s">
        <v>48</v>
      </c>
      <c r="C66" s="171"/>
      <c r="D66" s="440">
        <v>2524267.8486026311</v>
      </c>
      <c r="E66" s="441">
        <f>SUM(D66)</f>
        <v>2524267.8486026311</v>
      </c>
      <c r="F66" s="2"/>
      <c r="G66" s="2"/>
      <c r="H66" s="2"/>
      <c r="I66" s="2"/>
      <c r="J66" s="2"/>
      <c r="K66" s="2"/>
      <c r="L66" s="1558"/>
      <c r="M66" s="1330"/>
      <c r="N66" s="1569">
        <f t="shared" ref="N66:O66" si="0">+N61/$E$68</f>
        <v>1.8792785499712184E-2</v>
      </c>
      <c r="O66" s="1569">
        <f t="shared" si="0"/>
        <v>3.9147070876690932E-3</v>
      </c>
      <c r="P66" s="1568"/>
      <c r="Q66" s="1344"/>
      <c r="R66" s="1344"/>
      <c r="S66" s="1344"/>
      <c r="T66" s="1344"/>
      <c r="U66" s="1344"/>
      <c r="V66" s="1344"/>
      <c r="W66"/>
      <c r="X66"/>
      <c r="Y66"/>
      <c r="Z66"/>
    </row>
    <row r="67" spans="1:26" s="8" customFormat="1" ht="13.5" thickBot="1">
      <c r="A67" s="2"/>
      <c r="B67" s="24"/>
      <c r="C67" s="172"/>
      <c r="D67" s="173"/>
      <c r="E67" s="174">
        <f>E66/E68</f>
        <v>0.55090403362073725</v>
      </c>
      <c r="F67" s="2"/>
      <c r="G67" s="2"/>
      <c r="H67" s="2"/>
      <c r="I67" s="2"/>
      <c r="J67" s="2"/>
      <c r="K67" s="2"/>
      <c r="L67" s="1558"/>
      <c r="M67" s="1569"/>
      <c r="N67" s="1569">
        <f t="shared" ref="N67:O67" si="1">+N62/$E$68</f>
        <v>8.5303104029856192E-2</v>
      </c>
      <c r="O67" s="1569">
        <f t="shared" si="1"/>
        <v>0.13836743122284645</v>
      </c>
      <c r="P67" s="1568"/>
      <c r="Q67" s="1344"/>
      <c r="R67" s="1344"/>
      <c r="S67" s="1344"/>
      <c r="T67" s="1344"/>
      <c r="U67" s="1344"/>
      <c r="V67" s="1344"/>
      <c r="W67"/>
      <c r="X67"/>
      <c r="Y67"/>
      <c r="Z67"/>
    </row>
    <row r="68" spans="1:26" s="8" customFormat="1" ht="13.5" thickTop="1">
      <c r="A68" s="2"/>
      <c r="B68" s="161" t="s">
        <v>72</v>
      </c>
      <c r="C68" s="442">
        <f>SUM(C60:C66)</f>
        <v>1404419.9004728361</v>
      </c>
      <c r="D68" s="443">
        <f>SUM(D60:D66)</f>
        <v>3177626.5078866109</v>
      </c>
      <c r="E68" s="444">
        <f>SUM(E60,E62,E64,E66)</f>
        <v>4582046.4083594466</v>
      </c>
      <c r="F68" s="2"/>
      <c r="G68" s="2"/>
      <c r="H68" s="2"/>
      <c r="I68" s="2"/>
      <c r="J68" s="2"/>
      <c r="K68" s="2"/>
      <c r="L68" s="1558"/>
      <c r="M68" s="1330"/>
      <c r="N68" s="1569"/>
      <c r="O68" s="1569">
        <f t="shared" ref="O68" si="2">+O63/$E$68</f>
        <v>0.55090403362073725</v>
      </c>
      <c r="P68" s="1570"/>
      <c r="Q68" s="1344"/>
      <c r="R68" s="1344"/>
      <c r="S68" s="1344"/>
      <c r="T68" s="1344"/>
      <c r="U68" s="1344"/>
      <c r="V68" s="1344"/>
      <c r="W68"/>
      <c r="X68"/>
      <c r="Y68"/>
      <c r="Z68"/>
    </row>
    <row r="69" spans="1:26" s="8" customFormat="1" ht="13.5" thickBot="1">
      <c r="A69" s="2"/>
      <c r="B69" s="25"/>
      <c r="C69" s="175">
        <f>C68/E68</f>
        <v>0.30650494894827435</v>
      </c>
      <c r="D69" s="176">
        <f>D68/E68</f>
        <v>0.69349505105172571</v>
      </c>
      <c r="E69" s="26"/>
      <c r="F69" s="2"/>
      <c r="G69" s="2"/>
      <c r="H69" s="2"/>
      <c r="I69" s="2"/>
      <c r="J69" s="2"/>
      <c r="K69" s="2"/>
      <c r="L69" s="1558"/>
      <c r="M69" s="1406"/>
      <c r="N69" s="1569"/>
      <c r="O69" s="1569"/>
      <c r="P69" s="1406"/>
      <c r="Q69" s="1344"/>
      <c r="R69" s="1344"/>
      <c r="S69" s="1344"/>
      <c r="T69" s="1344"/>
      <c r="U69" s="1344"/>
      <c r="V69" s="1344"/>
      <c r="W69"/>
      <c r="X69"/>
      <c r="Y69"/>
      <c r="Z69"/>
    </row>
    <row r="70" spans="1:26" s="8" customForma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1558"/>
      <c r="M70" s="1406"/>
      <c r="N70" s="1406"/>
      <c r="O70" s="1406"/>
      <c r="P70" s="1406"/>
      <c r="Q70" s="1344"/>
      <c r="R70" s="1344"/>
      <c r="S70" s="1344"/>
      <c r="T70" s="1344"/>
      <c r="U70" s="1344"/>
      <c r="V70" s="1344"/>
      <c r="W70"/>
      <c r="X70"/>
      <c r="Y70"/>
      <c r="Z70"/>
    </row>
    <row r="71" spans="1:26" s="8" customFormat="1">
      <c r="A71" s="2"/>
      <c r="B71" s="2"/>
      <c r="C71" s="21"/>
      <c r="D71" s="21"/>
      <c r="E71" s="20"/>
      <c r="F71" s="2"/>
      <c r="G71" s="2"/>
      <c r="H71" s="2"/>
      <c r="I71" s="2"/>
      <c r="J71" s="2"/>
      <c r="K71" s="2"/>
      <c r="L71" s="1558"/>
      <c r="M71" s="1406"/>
      <c r="N71" s="1406"/>
      <c r="O71" s="1406"/>
      <c r="P71" s="1406"/>
      <c r="Q71" s="1344"/>
      <c r="R71" s="1344"/>
      <c r="S71" s="1344"/>
      <c r="T71" s="1344"/>
      <c r="U71" s="1344"/>
      <c r="V71" s="1344"/>
      <c r="W71"/>
      <c r="X71"/>
      <c r="Y71"/>
      <c r="Z71"/>
    </row>
    <row r="72" spans="1:26" s="8" customFormat="1">
      <c r="A72" s="2"/>
      <c r="B72" s="2"/>
      <c r="C72" s="21"/>
      <c r="D72" s="27"/>
      <c r="E72" s="20"/>
      <c r="F72" s="2"/>
      <c r="G72" s="17"/>
      <c r="H72" s="2"/>
      <c r="I72" s="2"/>
      <c r="J72" s="2"/>
      <c r="K72" s="2"/>
      <c r="L72" s="1558"/>
      <c r="M72" s="1406"/>
      <c r="N72" s="1406"/>
      <c r="O72" s="1406"/>
      <c r="P72" s="1406"/>
      <c r="Q72" s="1344"/>
      <c r="R72" s="1344"/>
      <c r="S72" s="1344"/>
      <c r="T72" s="1344"/>
      <c r="U72" s="1344"/>
      <c r="V72" s="1344"/>
      <c r="W72"/>
      <c r="X72"/>
      <c r="Y72"/>
      <c r="Z72"/>
    </row>
    <row r="73" spans="1:26" s="8" customFormat="1">
      <c r="A73" s="2"/>
      <c r="B73" s="20"/>
      <c r="C73" s="21"/>
      <c r="D73" s="27"/>
      <c r="E73" s="21"/>
      <c r="F73" s="2"/>
      <c r="G73" s="2"/>
      <c r="H73" s="2"/>
      <c r="I73" s="2"/>
      <c r="J73" s="2"/>
      <c r="K73" s="2"/>
      <c r="L73" s="1558"/>
      <c r="M73" s="1406"/>
      <c r="N73" s="1563"/>
      <c r="O73" s="1571"/>
      <c r="P73" s="1406"/>
      <c r="Q73" s="1344"/>
      <c r="R73" s="1344"/>
      <c r="S73" s="1344"/>
      <c r="T73" s="1344"/>
      <c r="U73" s="1344"/>
      <c r="V73" s="1344"/>
      <c r="W73"/>
      <c r="X73"/>
      <c r="Y73"/>
      <c r="Z73"/>
    </row>
    <row r="74" spans="1:26" s="8" customFormat="1">
      <c r="A74" s="2"/>
      <c r="B74" s="177"/>
      <c r="C74" s="21"/>
      <c r="D74" s="27"/>
      <c r="E74" s="21"/>
      <c r="F74" s="2"/>
      <c r="G74" s="2"/>
      <c r="H74" s="2"/>
      <c r="I74" s="2"/>
      <c r="J74" s="2"/>
      <c r="K74" s="2"/>
      <c r="L74" s="1558"/>
      <c r="M74" s="1406"/>
      <c r="N74" s="1563"/>
      <c r="O74" s="1563"/>
      <c r="P74" s="1406"/>
      <c r="Q74" s="1344"/>
      <c r="R74" s="1344"/>
      <c r="S74" s="1344"/>
      <c r="T74" s="1344"/>
      <c r="U74" s="1344"/>
      <c r="V74" s="1344"/>
      <c r="W74"/>
      <c r="X74"/>
      <c r="Y74"/>
      <c r="Z74"/>
    </row>
    <row r="75" spans="1:26" s="8" customFormat="1">
      <c r="A75" s="2"/>
      <c r="B75" s="20"/>
      <c r="C75" s="21"/>
      <c r="D75" s="27"/>
      <c r="E75" s="21"/>
      <c r="F75" s="2"/>
      <c r="G75" s="2"/>
      <c r="H75" s="2"/>
      <c r="I75" s="2"/>
      <c r="J75" s="2"/>
      <c r="K75" s="2"/>
      <c r="L75" s="1558"/>
      <c r="M75" s="1406"/>
      <c r="N75" s="1563"/>
      <c r="O75" s="1563"/>
      <c r="P75" s="1406"/>
      <c r="Q75" s="1344"/>
      <c r="R75" s="1344"/>
      <c r="S75" s="1344"/>
      <c r="T75" s="1344"/>
      <c r="U75" s="1344"/>
      <c r="V75" s="1344"/>
      <c r="W75"/>
      <c r="X75"/>
      <c r="Y75"/>
      <c r="Z75"/>
    </row>
    <row r="76" spans="1:26" s="8" customForma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1558"/>
      <c r="M76" s="1406"/>
      <c r="N76" s="1406"/>
      <c r="O76" s="1563"/>
      <c r="P76" s="1406"/>
      <c r="Q76" s="1344"/>
      <c r="R76" s="1344"/>
      <c r="S76" s="1344"/>
      <c r="T76" s="1344"/>
      <c r="U76" s="1344"/>
      <c r="V76" s="1344"/>
      <c r="W76"/>
      <c r="X76"/>
      <c r="Y76"/>
      <c r="Z76"/>
    </row>
    <row r="77" spans="1:26" s="8" customForma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1558"/>
      <c r="M77" s="1406"/>
      <c r="N77" s="1406"/>
      <c r="O77" s="1563"/>
      <c r="P77" s="1406"/>
      <c r="Q77" s="1344"/>
      <c r="R77" s="1344"/>
      <c r="S77" s="1344"/>
      <c r="T77" s="1344"/>
      <c r="U77" s="1344"/>
      <c r="V77" s="1344"/>
      <c r="W77"/>
      <c r="X77"/>
      <c r="Y77"/>
      <c r="Z77"/>
    </row>
    <row r="78" spans="1:26" s="8" customForma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1558"/>
      <c r="M78" s="1406"/>
      <c r="N78" s="1406"/>
      <c r="O78" s="1563"/>
      <c r="P78" s="1406"/>
      <c r="Q78" s="1344"/>
      <c r="R78" s="1344"/>
      <c r="S78" s="1344"/>
      <c r="T78" s="1344"/>
      <c r="U78" s="1344"/>
      <c r="V78" s="1344"/>
      <c r="W78"/>
      <c r="X78"/>
      <c r="Y78"/>
      <c r="Z78"/>
    </row>
    <row r="79" spans="1:26" s="8" customForma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1558"/>
      <c r="M79" s="1330"/>
      <c r="N79" s="1568"/>
      <c r="O79" s="1568"/>
      <c r="P79" s="1568"/>
      <c r="Q79" s="1344"/>
      <c r="R79" s="1344"/>
      <c r="S79" s="1344"/>
      <c r="T79" s="1344"/>
      <c r="U79" s="1344"/>
      <c r="V79" s="1344"/>
      <c r="W79"/>
      <c r="X79"/>
      <c r="Y79"/>
      <c r="Z79"/>
    </row>
    <row r="80" spans="1:26" s="8" customFormat="1">
      <c r="A80" s="2"/>
      <c r="B80" s="2"/>
      <c r="C80" s="2"/>
      <c r="D80" s="2"/>
      <c r="E80" s="2"/>
      <c r="F80" s="2"/>
      <c r="G80" s="2"/>
      <c r="H80" s="2"/>
      <c r="I80" s="2"/>
      <c r="J80" s="2"/>
      <c r="K80"/>
      <c r="L80" s="1344"/>
      <c r="M80" s="1406"/>
      <c r="N80" s="1568"/>
      <c r="O80" s="1568"/>
      <c r="P80" s="1568"/>
      <c r="Q80" s="1344"/>
      <c r="R80" s="1344"/>
      <c r="S80" s="1344"/>
      <c r="T80" s="1344"/>
      <c r="U80" s="1344"/>
      <c r="V80" s="1344"/>
      <c r="W80"/>
      <c r="X80"/>
      <c r="Y80"/>
      <c r="Z80"/>
    </row>
    <row r="81" spans="1:26" s="8" customFormat="1">
      <c r="A81" s="2"/>
      <c r="B81" s="2"/>
      <c r="C81" s="2"/>
      <c r="D81" s="2"/>
      <c r="E81" s="2"/>
      <c r="F81" s="2"/>
      <c r="G81" s="2"/>
      <c r="H81" s="2"/>
      <c r="I81" s="2"/>
      <c r="J81" s="2"/>
      <c r="K81"/>
      <c r="L81" s="1344"/>
      <c r="M81" s="1406"/>
      <c r="N81" s="1330"/>
      <c r="O81" s="1568"/>
      <c r="P81" s="1570"/>
      <c r="Q81" s="1344"/>
      <c r="R81" s="1344"/>
      <c r="S81" s="1344"/>
      <c r="T81" s="1344"/>
      <c r="U81" s="1344"/>
      <c r="V81" s="1344"/>
      <c r="W81"/>
      <c r="X81"/>
      <c r="Y81"/>
      <c r="Z81"/>
    </row>
    <row r="82" spans="1:26" s="8" customFormat="1" ht="13.5" customHeight="1">
      <c r="B82"/>
      <c r="C82"/>
      <c r="D82"/>
      <c r="E82"/>
      <c r="F82" s="2"/>
      <c r="G82"/>
      <c r="K82"/>
      <c r="L82" s="1344"/>
      <c r="M82" s="1406"/>
      <c r="N82" s="1330"/>
      <c r="O82" s="1330"/>
      <c r="P82" s="1330"/>
      <c r="Q82" s="1344"/>
      <c r="R82" s="1344"/>
      <c r="S82" s="1344"/>
      <c r="T82" s="1344"/>
      <c r="U82" s="1344"/>
      <c r="V82" s="1344"/>
      <c r="W82"/>
      <c r="X82"/>
      <c r="Y82"/>
      <c r="Z82"/>
    </row>
    <row r="83" spans="1:26" s="8" customFormat="1">
      <c r="B83"/>
      <c r="C83"/>
      <c r="D83"/>
      <c r="E83"/>
      <c r="F83" s="2"/>
      <c r="G83"/>
      <c r="J83" s="178"/>
      <c r="K83"/>
      <c r="L83" s="1344"/>
      <c r="M83" s="1406"/>
      <c r="N83" s="1330"/>
      <c r="O83" s="1330"/>
      <c r="P83" s="1330"/>
      <c r="Q83" s="1344"/>
      <c r="R83" s="1344"/>
      <c r="S83" s="1344"/>
      <c r="T83" s="1344"/>
      <c r="U83" s="1344"/>
      <c r="V83" s="1344"/>
      <c r="W83"/>
      <c r="X83"/>
      <c r="Y83"/>
      <c r="Z83"/>
    </row>
    <row r="84" spans="1:26" s="148" customFormat="1">
      <c r="B84"/>
      <c r="C84"/>
      <c r="D84"/>
      <c r="E84"/>
      <c r="F84" s="2"/>
      <c r="G84"/>
      <c r="H84" s="8"/>
      <c r="I84" s="8"/>
      <c r="J84" s="178"/>
      <c r="K84"/>
      <c r="L84" s="1344"/>
      <c r="M84" s="1406"/>
      <c r="N84" s="1330"/>
      <c r="O84" s="1330"/>
      <c r="P84" s="1330"/>
      <c r="Q84" s="1344"/>
      <c r="R84" s="1344"/>
      <c r="S84" s="1344"/>
      <c r="T84" s="1344"/>
      <c r="U84" s="1344"/>
      <c r="V84" s="1344"/>
      <c r="W84"/>
      <c r="X84"/>
      <c r="Y84"/>
      <c r="Z84"/>
    </row>
    <row r="85" spans="1:26" s="148" customFormat="1">
      <c r="B85"/>
      <c r="C85"/>
      <c r="D85"/>
      <c r="E85"/>
      <c r="F85" s="2"/>
      <c r="G85"/>
      <c r="H85" s="8"/>
      <c r="I85" s="8"/>
      <c r="J85" s="178"/>
      <c r="K85"/>
      <c r="L85" s="1344"/>
      <c r="M85" s="1406"/>
      <c r="N85" s="1330"/>
      <c r="O85" s="1330"/>
      <c r="P85" s="1330"/>
      <c r="Q85" s="1344"/>
      <c r="R85" s="1344"/>
      <c r="S85" s="1344"/>
      <c r="T85" s="1344"/>
      <c r="U85" s="1344"/>
      <c r="V85" s="1344"/>
      <c r="W85"/>
      <c r="X85"/>
      <c r="Y85"/>
      <c r="Z85"/>
    </row>
  </sheetData>
  <pageMargins left="0.78740157480314965" right="0.78740157480314965" top="0.78740157480314965" bottom="0.59055118110236215" header="0" footer="0"/>
  <pageSetup paperSize="9" scale="66" orientation="portrait" r:id="rId1"/>
  <headerFooter alignWithMargins="0"/>
  <ignoredErrors>
    <ignoredError sqref="E11 E36 E61 E63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O96"/>
  <sheetViews>
    <sheetView view="pageBreakPreview" zoomScaleNormal="85" zoomScaleSheetLayoutView="100" workbookViewId="0">
      <selection activeCell="X1" sqref="X1"/>
    </sheetView>
  </sheetViews>
  <sheetFormatPr baseColWidth="10" defaultColWidth="11.42578125" defaultRowHeight="12.75"/>
  <cols>
    <col min="1" max="1" width="2.7109375" style="2" customWidth="1"/>
    <col min="2" max="2" width="3.7109375" style="8" customWidth="1"/>
    <col min="3" max="3" width="11.28515625" style="8" customWidth="1"/>
    <col min="4" max="4" width="12.28515625" style="8" customWidth="1"/>
    <col min="5" max="5" width="6.85546875" style="8" customWidth="1"/>
    <col min="6" max="6" width="10.5703125" style="8" customWidth="1"/>
    <col min="7" max="7" width="6.85546875" style="8" customWidth="1"/>
    <col min="8" max="8" width="10.5703125" style="8" customWidth="1"/>
    <col min="9" max="9" width="7.28515625" style="8" customWidth="1"/>
    <col min="10" max="10" width="11" style="8" customWidth="1"/>
    <col min="11" max="11" width="5.5703125" style="8" customWidth="1"/>
    <col min="12" max="12" width="15" style="8" customWidth="1"/>
    <col min="13" max="13" width="10.28515625" style="8" customWidth="1"/>
    <col min="14" max="14" width="5.7109375" style="8" bestFit="1" customWidth="1"/>
    <col min="15" max="15" width="10" style="8" customWidth="1"/>
    <col min="16" max="16" width="6.85546875" style="8" customWidth="1"/>
    <col min="17" max="17" width="12.42578125" style="8" customWidth="1"/>
    <col min="18" max="18" width="7.42578125" style="8" customWidth="1"/>
    <col min="19" max="19" width="12.28515625" style="8" customWidth="1"/>
    <col min="20" max="20" width="7" style="8" customWidth="1"/>
    <col min="21" max="21" width="13.85546875" style="8" customWidth="1"/>
    <col min="22" max="22" width="13.28515625" style="8" bestFit="1" customWidth="1"/>
    <col min="23" max="23" width="6" style="42" customWidth="1"/>
    <col min="24" max="24" width="11.42578125" style="252" customWidth="1"/>
    <col min="25" max="25" width="13" style="1330" customWidth="1"/>
    <col min="26" max="26" width="12.28515625" style="1497" bestFit="1" customWidth="1"/>
    <col min="27" max="27" width="11.7109375" style="1497" bestFit="1" customWidth="1"/>
    <col min="28" max="28" width="9.85546875" style="1497" bestFit="1" customWidth="1"/>
    <col min="29" max="29" width="6.42578125" style="1497" bestFit="1" customWidth="1"/>
    <col min="30" max="30" width="11.28515625" style="1497" bestFit="1" customWidth="1"/>
    <col min="31" max="31" width="6.42578125" style="1497" bestFit="1" customWidth="1"/>
    <col min="32" max="32" width="7.85546875" style="1497" bestFit="1" customWidth="1"/>
    <col min="33" max="33" width="9.85546875" style="1497" bestFit="1" customWidth="1"/>
    <col min="34" max="35" width="11.28515625" style="1497" bestFit="1" customWidth="1"/>
    <col min="36" max="36" width="11.5703125" style="1330" bestFit="1" customWidth="1"/>
    <col min="37" max="37" width="13" style="1330" customWidth="1"/>
    <col min="38" max="38" width="12.7109375" style="8" bestFit="1" customWidth="1"/>
    <col min="39" max="16384" width="11.42578125" style="8"/>
  </cols>
  <sheetData>
    <row r="1" spans="1:39" ht="20.25">
      <c r="A1" s="179" t="s">
        <v>186</v>
      </c>
      <c r="C1" s="10"/>
      <c r="D1" s="10"/>
      <c r="E1" s="10"/>
      <c r="F1" s="10"/>
      <c r="G1" s="10"/>
      <c r="H1" s="10"/>
      <c r="I1" s="10"/>
      <c r="J1" s="10"/>
      <c r="K1" s="1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1579"/>
      <c r="Z1" s="1580"/>
      <c r="AA1" s="1580"/>
      <c r="AB1" s="1580"/>
      <c r="AC1" s="1581"/>
      <c r="AD1" s="1580"/>
      <c r="AE1" s="1581"/>
      <c r="AF1" s="1581"/>
      <c r="AG1" s="1581"/>
      <c r="AH1" s="1581"/>
      <c r="AI1" s="1581"/>
      <c r="AJ1" s="1582"/>
    </row>
    <row r="2" spans="1:39" ht="18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1579"/>
      <c r="Z2" s="1580"/>
      <c r="AA2" s="1580"/>
      <c r="AB2" s="1580"/>
      <c r="AC2" s="1581"/>
      <c r="AD2" s="1580"/>
      <c r="AE2" s="1580"/>
      <c r="AF2" s="1580"/>
      <c r="AG2" s="1580"/>
      <c r="AH2" s="1580"/>
      <c r="AI2" s="1580"/>
      <c r="AJ2" s="1582"/>
      <c r="AL2"/>
      <c r="AM2"/>
    </row>
    <row r="3" spans="1:39" ht="15.75">
      <c r="B3" s="4" t="s">
        <v>187</v>
      </c>
      <c r="C3" s="10"/>
      <c r="D3" s="10"/>
      <c r="E3" s="10"/>
      <c r="F3" s="10"/>
      <c r="G3" s="10"/>
      <c r="H3" s="10"/>
      <c r="I3" s="10"/>
      <c r="J3" s="10"/>
      <c r="K3" s="1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Y3" s="1579"/>
      <c r="Z3" s="1580"/>
      <c r="AA3" s="1580"/>
      <c r="AB3" s="1580"/>
      <c r="AC3" s="1581"/>
      <c r="AD3" s="1580"/>
      <c r="AE3" s="1580"/>
      <c r="AF3" s="1580"/>
      <c r="AG3" s="1580"/>
      <c r="AH3" s="1580"/>
      <c r="AI3" s="1580"/>
      <c r="AJ3" s="1582"/>
      <c r="AL3"/>
      <c r="AM3"/>
    </row>
    <row r="4" spans="1:39" ht="13.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1579"/>
      <c r="Z4" s="1580"/>
      <c r="AA4" s="1580"/>
      <c r="AB4" s="1580"/>
      <c r="AC4" s="1580"/>
      <c r="AD4" s="1580"/>
      <c r="AE4" s="1580"/>
      <c r="AF4" s="1580"/>
      <c r="AG4" s="1580"/>
      <c r="AH4" s="1580"/>
      <c r="AI4" s="1580"/>
      <c r="AJ4" s="1582"/>
      <c r="AL4"/>
      <c r="AM4"/>
    </row>
    <row r="5" spans="1:39" ht="18.75" customHeight="1">
      <c r="B5" s="2006" t="s">
        <v>139</v>
      </c>
      <c r="C5" s="2046" t="s">
        <v>83</v>
      </c>
      <c r="D5" s="1987"/>
      <c r="E5" s="1987"/>
      <c r="F5" s="1987"/>
      <c r="G5" s="1987"/>
      <c r="H5" s="1987"/>
      <c r="I5" s="1987"/>
      <c r="J5" s="1987"/>
      <c r="K5" s="1987"/>
      <c r="L5" s="2057" t="s">
        <v>188</v>
      </c>
      <c r="M5" s="2046" t="s">
        <v>104</v>
      </c>
      <c r="N5" s="1987"/>
      <c r="O5" s="1987"/>
      <c r="P5" s="1987"/>
      <c r="Q5" s="1987"/>
      <c r="R5" s="1987"/>
      <c r="S5" s="1987"/>
      <c r="T5" s="1987"/>
      <c r="U5" s="2059" t="s">
        <v>189</v>
      </c>
      <c r="V5" s="2051" t="s">
        <v>140</v>
      </c>
      <c r="Y5" s="1579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2"/>
      <c r="AL5"/>
      <c r="AM5"/>
    </row>
    <row r="6" spans="1:39" ht="18.75" customHeight="1" thickBot="1">
      <c r="B6" s="2008"/>
      <c r="C6" s="1750" t="s">
        <v>85</v>
      </c>
      <c r="D6" s="1776" t="s">
        <v>45</v>
      </c>
      <c r="E6" s="1776" t="s">
        <v>86</v>
      </c>
      <c r="F6" s="1776" t="s">
        <v>46</v>
      </c>
      <c r="G6" s="1776" t="s">
        <v>86</v>
      </c>
      <c r="H6" s="1776" t="s">
        <v>47</v>
      </c>
      <c r="I6" s="1776" t="s">
        <v>86</v>
      </c>
      <c r="J6" s="1776" t="s">
        <v>48</v>
      </c>
      <c r="K6" s="1777" t="s">
        <v>86</v>
      </c>
      <c r="L6" s="2058"/>
      <c r="M6" s="1776" t="s">
        <v>45</v>
      </c>
      <c r="N6" s="1776" t="s">
        <v>86</v>
      </c>
      <c r="O6" s="1776" t="s">
        <v>46</v>
      </c>
      <c r="P6" s="1776" t="s">
        <v>86</v>
      </c>
      <c r="Q6" s="1776" t="s">
        <v>47</v>
      </c>
      <c r="R6" s="1776" t="s">
        <v>86</v>
      </c>
      <c r="S6" s="1776" t="s">
        <v>48</v>
      </c>
      <c r="T6" s="1777" t="s">
        <v>86</v>
      </c>
      <c r="U6" s="2060"/>
      <c r="V6" s="2052"/>
      <c r="Y6" s="1579"/>
      <c r="Z6" s="1580"/>
      <c r="AA6" s="1580"/>
      <c r="AB6" s="1580"/>
      <c r="AC6" s="1580"/>
      <c r="AD6" s="1580"/>
      <c r="AE6" s="1580"/>
      <c r="AF6" s="1580"/>
      <c r="AG6" s="1580"/>
      <c r="AH6" s="1580"/>
      <c r="AI6" s="1580"/>
      <c r="AJ6" s="1582"/>
      <c r="AL6"/>
      <c r="AM6"/>
    </row>
    <row r="7" spans="1:39" ht="18.75" customHeight="1">
      <c r="B7" s="180">
        <v>1</v>
      </c>
      <c r="C7" s="181" t="s">
        <v>88</v>
      </c>
      <c r="D7" s="182">
        <v>138.50905412420411</v>
      </c>
      <c r="E7" s="183">
        <f t="shared" ref="E7:E13" si="0">(D7/L7)*100</f>
        <v>0.63003580172416174</v>
      </c>
      <c r="F7" s="450">
        <v>1760.4888208136367</v>
      </c>
      <c r="G7" s="183">
        <f t="shared" ref="G7:G13" si="1">(F7/L7)*100</f>
        <v>8.0079312696275142</v>
      </c>
      <c r="H7" s="450">
        <v>20083.228525012921</v>
      </c>
      <c r="I7" s="185">
        <f t="shared" ref="I7:I13" si="2">(H7/L7)*100</f>
        <v>91.352533341392331</v>
      </c>
      <c r="J7" s="1811">
        <v>2.0884191688751699</v>
      </c>
      <c r="K7" s="187">
        <f t="shared" ref="K7:K8" si="3">(J7/L7)*100</f>
        <v>9.4995872559961846E-3</v>
      </c>
      <c r="L7" s="557">
        <f t="shared" ref="L7:L13" si="4">SUM(D7,F7,H7,J7)</f>
        <v>21984.314819119638</v>
      </c>
      <c r="M7" s="559">
        <v>12.096047922187903</v>
      </c>
      <c r="N7" s="188">
        <f t="shared" ref="N7:N13" si="5">(M7/S7)*100</f>
        <v>5.1490282238589686E-3</v>
      </c>
      <c r="O7" s="184">
        <v>39.439212043386739</v>
      </c>
      <c r="P7" s="188">
        <f t="shared" ref="P7:P13" si="6">(O7/U7)*100</f>
        <v>1.4108392193173266E-2</v>
      </c>
      <c r="Q7" s="450">
        <v>44573.761331384419</v>
      </c>
      <c r="R7" s="189">
        <f t="shared" ref="R7:R13" si="7">(Q7/U7)*100</f>
        <v>15.945148845678366</v>
      </c>
      <c r="S7" s="450">
        <v>234919.04484303741</v>
      </c>
      <c r="T7" s="189">
        <f t="shared" ref="T7:T13" si="8">(S7/U7)*100</f>
        <v>84.036415703365563</v>
      </c>
      <c r="U7" s="453">
        <f t="shared" ref="U7:U20" si="9">SUM(O7,Q7,S7,M7)</f>
        <v>279544.34143438743</v>
      </c>
      <c r="V7" s="407">
        <f>SUM(U7,L7)</f>
        <v>301528.65625350707</v>
      </c>
      <c r="W7" s="445"/>
      <c r="Y7" s="1579"/>
      <c r="Z7" s="1580"/>
      <c r="AA7" s="1580"/>
      <c r="AB7" s="1580"/>
      <c r="AC7" s="1580"/>
      <c r="AD7" s="1580"/>
      <c r="AE7" s="1580"/>
      <c r="AF7" s="1580"/>
      <c r="AG7" s="1580"/>
      <c r="AH7" s="1580"/>
      <c r="AI7" s="1580"/>
      <c r="AJ7" s="1582"/>
      <c r="AL7"/>
      <c r="AM7"/>
    </row>
    <row r="8" spans="1:39" ht="18.75" customHeight="1">
      <c r="B8" s="180">
        <v>2</v>
      </c>
      <c r="C8" s="181" t="s">
        <v>89</v>
      </c>
      <c r="D8" s="182">
        <v>159.94241302520388</v>
      </c>
      <c r="E8" s="183">
        <f t="shared" si="0"/>
        <v>0.76217648389160608</v>
      </c>
      <c r="F8" s="450">
        <v>1725.9378576843101</v>
      </c>
      <c r="G8" s="183">
        <f t="shared" si="1"/>
        <v>8.224643000590131</v>
      </c>
      <c r="H8" s="450">
        <v>19096.605234704701</v>
      </c>
      <c r="I8" s="185">
        <f t="shared" si="2"/>
        <v>91.001399545970827</v>
      </c>
      <c r="J8" s="1811">
        <v>2.4722314805256098</v>
      </c>
      <c r="K8" s="187">
        <f t="shared" si="3"/>
        <v>1.1780969547434694E-2</v>
      </c>
      <c r="L8" s="557">
        <f t="shared" si="4"/>
        <v>20984.957736894739</v>
      </c>
      <c r="M8" s="560">
        <v>12.714873095698083</v>
      </c>
      <c r="N8" s="188">
        <f t="shared" si="5"/>
        <v>5.5881998844532965E-3</v>
      </c>
      <c r="O8" s="184">
        <v>76.486999867270328</v>
      </c>
      <c r="P8" s="188">
        <f t="shared" si="6"/>
        <v>2.8092791288966017E-2</v>
      </c>
      <c r="Q8" s="450">
        <v>44645.623823499023</v>
      </c>
      <c r="R8" s="189">
        <f t="shared" si="7"/>
        <v>16.397821776455142</v>
      </c>
      <c r="S8" s="450">
        <v>227530.74976919874</v>
      </c>
      <c r="T8" s="189">
        <f t="shared" si="8"/>
        <v>83.569415406280726</v>
      </c>
      <c r="U8" s="453">
        <f t="shared" si="9"/>
        <v>272265.57546566072</v>
      </c>
      <c r="V8" s="407">
        <f t="shared" ref="V8:V13" si="10">SUM(L8,U8)</f>
        <v>293250.53320255544</v>
      </c>
      <c r="W8" s="445"/>
      <c r="Y8" s="1579"/>
      <c r="Z8" s="1580"/>
      <c r="AA8" s="1580"/>
      <c r="AB8" s="1580"/>
      <c r="AC8" s="1580"/>
      <c r="AD8" s="1580"/>
      <c r="AE8" s="1580"/>
      <c r="AF8" s="1580"/>
      <c r="AG8" s="1580"/>
      <c r="AH8" s="1580"/>
      <c r="AI8" s="1580"/>
      <c r="AJ8" s="1582"/>
      <c r="AL8"/>
      <c r="AM8"/>
    </row>
    <row r="9" spans="1:39" ht="18.75" customHeight="1">
      <c r="B9" s="180">
        <v>3</v>
      </c>
      <c r="C9" s="181" t="s">
        <v>90</v>
      </c>
      <c r="D9" s="182">
        <v>113.44597448248912</v>
      </c>
      <c r="E9" s="183">
        <f t="shared" si="0"/>
        <v>0.62596844279079356</v>
      </c>
      <c r="F9" s="450">
        <v>1537.8106838484555</v>
      </c>
      <c r="G9" s="183">
        <f t="shared" si="1"/>
        <v>8.4852808878136781</v>
      </c>
      <c r="H9" s="450">
        <v>16468.893808824178</v>
      </c>
      <c r="I9" s="185">
        <f t="shared" si="2"/>
        <v>90.87151711661528</v>
      </c>
      <c r="J9" s="1811">
        <v>3.1232839474026801</v>
      </c>
      <c r="K9" s="187">
        <f>(J9/L9)*100</f>
        <v>1.723355278023473E-2</v>
      </c>
      <c r="L9" s="557">
        <f t="shared" si="4"/>
        <v>18123.273751102526</v>
      </c>
      <c r="M9" s="560">
        <v>9.8809988282775603</v>
      </c>
      <c r="N9" s="188">
        <f t="shared" si="5"/>
        <v>4.6210857707353909E-3</v>
      </c>
      <c r="O9" s="184">
        <v>48.730117432625903</v>
      </c>
      <c r="P9" s="188">
        <f t="shared" si="6"/>
        <v>1.9220282894541939E-2</v>
      </c>
      <c r="Q9" s="450">
        <v>39652.06787058965</v>
      </c>
      <c r="R9" s="189">
        <f t="shared" si="7"/>
        <v>15.639690646754964</v>
      </c>
      <c r="S9" s="450">
        <v>213824.18155603972</v>
      </c>
      <c r="T9" s="189">
        <f t="shared" si="8"/>
        <v>84.337191776381886</v>
      </c>
      <c r="U9" s="453">
        <f t="shared" si="9"/>
        <v>253534.86054289027</v>
      </c>
      <c r="V9" s="407">
        <f t="shared" si="10"/>
        <v>271658.13429399277</v>
      </c>
      <c r="W9" s="445"/>
      <c r="Y9" s="1579"/>
      <c r="Z9" s="1580"/>
      <c r="AA9" s="1580"/>
      <c r="AB9" s="1580"/>
      <c r="AC9" s="1580"/>
      <c r="AD9" s="1580"/>
      <c r="AE9" s="1580"/>
      <c r="AF9" s="1580"/>
      <c r="AG9" s="1580"/>
      <c r="AH9" s="1580"/>
      <c r="AI9" s="1580"/>
      <c r="AJ9" s="1582"/>
      <c r="AL9"/>
      <c r="AM9"/>
    </row>
    <row r="10" spans="1:39" ht="18.75" customHeight="1">
      <c r="B10" s="180">
        <v>4</v>
      </c>
      <c r="C10" s="181" t="s">
        <v>91</v>
      </c>
      <c r="D10" s="182">
        <v>72.620044150110374</v>
      </c>
      <c r="E10" s="183">
        <f t="shared" si="0"/>
        <v>0.5754419234251299</v>
      </c>
      <c r="F10" s="450">
        <v>952.81494864459171</v>
      </c>
      <c r="G10" s="183">
        <f t="shared" si="1"/>
        <v>7.5501147532065618</v>
      </c>
      <c r="H10" s="450">
        <v>11588.21068846116</v>
      </c>
      <c r="I10" s="185">
        <f t="shared" si="2"/>
        <v>91.825092172070839</v>
      </c>
      <c r="J10" s="1811">
        <v>6.2280529801324498</v>
      </c>
      <c r="K10" s="187">
        <f>(J10/L10)*100</f>
        <v>4.9351151297469739E-2</v>
      </c>
      <c r="L10" s="557">
        <f t="shared" si="4"/>
        <v>12619.873734235995</v>
      </c>
      <c r="M10" s="560">
        <v>6.8549727740986004</v>
      </c>
      <c r="N10" s="188">
        <f t="shared" si="5"/>
        <v>3.2081074658646238E-3</v>
      </c>
      <c r="O10" s="184">
        <v>38.249786607799848</v>
      </c>
      <c r="P10" s="188">
        <f t="shared" si="6"/>
        <v>1.5588233134042017E-2</v>
      </c>
      <c r="Q10" s="450">
        <v>31654.386857983827</v>
      </c>
      <c r="R10" s="189">
        <f t="shared" si="7"/>
        <v>12.900358559302049</v>
      </c>
      <c r="S10" s="450">
        <v>213676.53194407883</v>
      </c>
      <c r="T10" s="189">
        <f t="shared" si="8"/>
        <v>87.081259547175009</v>
      </c>
      <c r="U10" s="453">
        <f t="shared" si="9"/>
        <v>245376.02356144457</v>
      </c>
      <c r="V10" s="407">
        <f t="shared" si="10"/>
        <v>257995.89729568057</v>
      </c>
      <c r="W10" s="445"/>
      <c r="Y10" s="1579"/>
      <c r="Z10" s="1580"/>
      <c r="AA10" s="1580"/>
      <c r="AB10" s="1580"/>
      <c r="AC10" s="1580"/>
      <c r="AD10" s="1580"/>
      <c r="AE10" s="1580"/>
      <c r="AF10" s="1580"/>
      <c r="AG10" s="1580"/>
      <c r="AH10" s="1580"/>
      <c r="AI10" s="1580"/>
      <c r="AJ10" s="1582"/>
      <c r="AK10" s="1574"/>
      <c r="AL10" s="191"/>
      <c r="AM10" s="192"/>
    </row>
    <row r="11" spans="1:39" ht="18.75" customHeight="1">
      <c r="B11" s="180">
        <v>5</v>
      </c>
      <c r="C11" s="181" t="s">
        <v>92</v>
      </c>
      <c r="D11" s="182">
        <v>73.502988761089114</v>
      </c>
      <c r="E11" s="183">
        <f t="shared" si="0"/>
        <v>0.52273842028378215</v>
      </c>
      <c r="F11" s="450">
        <v>1257.4439612411031</v>
      </c>
      <c r="G11" s="183">
        <f t="shared" si="1"/>
        <v>8.9426876508526902</v>
      </c>
      <c r="H11" s="450">
        <v>12723.374187175657</v>
      </c>
      <c r="I11" s="185">
        <f t="shared" si="2"/>
        <v>90.486069143416216</v>
      </c>
      <c r="J11" s="1811">
        <v>6.8203264983996599</v>
      </c>
      <c r="K11" s="187">
        <f>(J11/L11)*100</f>
        <v>4.8504785447315339E-2</v>
      </c>
      <c r="L11" s="557">
        <f t="shared" si="4"/>
        <v>14061.141463676249</v>
      </c>
      <c r="M11" s="560">
        <v>6.7295003142218297</v>
      </c>
      <c r="N11" s="188">
        <f t="shared" si="5"/>
        <v>3.2972610677024414E-3</v>
      </c>
      <c r="O11" s="184">
        <v>29.174301039124281</v>
      </c>
      <c r="P11" s="188">
        <f t="shared" si="6"/>
        <v>1.2397066264450718E-2</v>
      </c>
      <c r="Q11" s="450">
        <v>31202.749636818127</v>
      </c>
      <c r="R11" s="189">
        <f t="shared" si="7"/>
        <v>13.259017049352801</v>
      </c>
      <c r="S11" s="450">
        <v>204093.64548470531</v>
      </c>
      <c r="T11" s="189">
        <f t="shared" si="8"/>
        <v>86.725726310773439</v>
      </c>
      <c r="U11" s="453">
        <f t="shared" si="9"/>
        <v>235332.29892287677</v>
      </c>
      <c r="V11" s="407">
        <f t="shared" si="10"/>
        <v>249393.440386553</v>
      </c>
      <c r="W11" s="445"/>
      <c r="Y11" s="1579"/>
      <c r="Z11" s="1580"/>
      <c r="AA11" s="1580"/>
      <c r="AB11" s="1580"/>
      <c r="AC11" s="1580"/>
      <c r="AD11" s="1580"/>
      <c r="AE11" s="1580"/>
      <c r="AF11" s="1580"/>
      <c r="AG11" s="1580"/>
      <c r="AH11" s="1580"/>
      <c r="AI11" s="1580"/>
      <c r="AJ11" s="1582"/>
      <c r="AL11" s="9"/>
      <c r="AM11" s="192"/>
    </row>
    <row r="12" spans="1:39" ht="18.75" customHeight="1" thickBot="1">
      <c r="B12" s="180">
        <v>6</v>
      </c>
      <c r="C12" s="181" t="s">
        <v>93</v>
      </c>
      <c r="D12" s="182">
        <v>89.316197108688243</v>
      </c>
      <c r="E12" s="183">
        <f t="shared" si="0"/>
        <v>0.56703588899877755</v>
      </c>
      <c r="F12" s="450">
        <v>1160.8450119110503</v>
      </c>
      <c r="G12" s="183">
        <f t="shared" si="1"/>
        <v>7.3697806739103591</v>
      </c>
      <c r="H12" s="450">
        <v>14492.341565493094</v>
      </c>
      <c r="I12" s="185">
        <f t="shared" si="2"/>
        <v>92.006579425490742</v>
      </c>
      <c r="J12" s="1811">
        <v>8.915934873445071</v>
      </c>
      <c r="K12" s="187">
        <f>(J12/L12)*100</f>
        <v>5.6604011600123752E-2</v>
      </c>
      <c r="L12" s="557">
        <f t="shared" si="4"/>
        <v>15751.418709386277</v>
      </c>
      <c r="M12" s="560">
        <v>6.7075452667979398</v>
      </c>
      <c r="N12" s="188">
        <f t="shared" si="5"/>
        <v>3.5491798648621805E-3</v>
      </c>
      <c r="O12" s="184">
        <v>83.397740742519474</v>
      </c>
      <c r="P12" s="188">
        <f t="shared" si="6"/>
        <v>3.774509272232858E-2</v>
      </c>
      <c r="Q12" s="450">
        <v>31871.186436770513</v>
      </c>
      <c r="R12" s="189">
        <f t="shared" si="7"/>
        <v>14.424622016327557</v>
      </c>
      <c r="S12" s="450">
        <v>188988.59799145182</v>
      </c>
      <c r="T12" s="189">
        <f t="shared" si="8"/>
        <v>85.534597114251838</v>
      </c>
      <c r="U12" s="453">
        <f t="shared" si="9"/>
        <v>220949.88971423166</v>
      </c>
      <c r="V12" s="407">
        <f t="shared" si="10"/>
        <v>236701.30842361794</v>
      </c>
      <c r="W12" s="445"/>
      <c r="Y12" s="1579"/>
      <c r="Z12" s="1580"/>
      <c r="AA12" s="1580"/>
      <c r="AB12" s="1580"/>
      <c r="AC12" s="1580"/>
      <c r="AD12" s="1580"/>
      <c r="AE12" s="1580"/>
      <c r="AF12" s="1580"/>
      <c r="AG12" s="1580"/>
      <c r="AH12" s="1580"/>
      <c r="AI12" s="1580"/>
      <c r="AJ12" s="1582"/>
      <c r="AL12" s="9"/>
      <c r="AM12" s="192"/>
    </row>
    <row r="13" spans="1:39" ht="18.75" customHeight="1" thickTop="1">
      <c r="B13" s="2053" t="s">
        <v>94</v>
      </c>
      <c r="C13" s="2054"/>
      <c r="D13" s="193">
        <f>SUM(D7:D12)</f>
        <v>647.33667165178485</v>
      </c>
      <c r="E13" s="194">
        <f t="shared" si="0"/>
        <v>0.62529514162770727</v>
      </c>
      <c r="F13" s="452">
        <f>SUM(F7:F12)</f>
        <v>8395.3412841431491</v>
      </c>
      <c r="G13" s="194">
        <f t="shared" si="1"/>
        <v>8.1094835920327313</v>
      </c>
      <c r="H13" s="452">
        <f>SUM(H7:H12)</f>
        <v>94452.654009671707</v>
      </c>
      <c r="I13" s="196">
        <f t="shared" si="2"/>
        <v>91.236582527276411</v>
      </c>
      <c r="J13" s="452">
        <f>SUM(J7:J12)</f>
        <v>29.64824894878064</v>
      </c>
      <c r="K13" s="1813">
        <f>(J13/L13)*100</f>
        <v>2.8638739063146661E-2</v>
      </c>
      <c r="L13" s="558">
        <f t="shared" si="4"/>
        <v>103524.98021441542</v>
      </c>
      <c r="M13" s="561">
        <f>SUM(M7:M12)</f>
        <v>54.983938201281916</v>
      </c>
      <c r="N13" s="198">
        <f t="shared" si="5"/>
        <v>4.2854664569713262E-3</v>
      </c>
      <c r="O13" s="452">
        <f>SUM(O7:O12)</f>
        <v>315.47815773272657</v>
      </c>
      <c r="P13" s="198">
        <f t="shared" si="6"/>
        <v>2.0934142792097401E-2</v>
      </c>
      <c r="Q13" s="452">
        <f>SUM(Q7:Q12)</f>
        <v>223599.77595704555</v>
      </c>
      <c r="R13" s="199">
        <f t="shared" si="7"/>
        <v>14.837381046618816</v>
      </c>
      <c r="S13" s="452">
        <f>SUM(S7:S12)</f>
        <v>1283032.7515885117</v>
      </c>
      <c r="T13" s="199">
        <f t="shared" si="8"/>
        <v>85.138036248603527</v>
      </c>
      <c r="U13" s="455">
        <f t="shared" si="9"/>
        <v>1507002.9896414913</v>
      </c>
      <c r="V13" s="457">
        <f t="shared" si="10"/>
        <v>1610527.9698559067</v>
      </c>
      <c r="W13" s="445"/>
      <c r="Y13" s="1579"/>
      <c r="Z13" s="1580"/>
      <c r="AA13" s="1580"/>
      <c r="AB13" s="1580"/>
      <c r="AC13" s="1580"/>
      <c r="AD13" s="1580"/>
      <c r="AE13" s="1580"/>
      <c r="AF13" s="1580"/>
      <c r="AG13" s="1580"/>
      <c r="AH13" s="1580"/>
      <c r="AI13" s="1580"/>
      <c r="AJ13" s="1582"/>
      <c r="AL13" s="9"/>
      <c r="AM13" s="192"/>
    </row>
    <row r="14" spans="1:39" ht="18.75" customHeight="1">
      <c r="B14" s="200"/>
      <c r="C14" s="201"/>
      <c r="D14" s="202"/>
      <c r="E14" s="203"/>
      <c r="F14" s="202"/>
      <c r="G14" s="203"/>
      <c r="H14" s="202"/>
      <c r="I14" s="203"/>
      <c r="J14" s="204"/>
      <c r="K14" s="201"/>
      <c r="L14" s="202"/>
      <c r="M14" s="202"/>
      <c r="N14" s="202"/>
      <c r="O14" s="202"/>
      <c r="P14" s="203"/>
      <c r="Q14" s="202"/>
      <c r="R14" s="203"/>
      <c r="S14" s="202"/>
      <c r="T14" s="203"/>
      <c r="U14" s="202"/>
      <c r="V14" s="446"/>
      <c r="Z14" s="1330"/>
      <c r="AA14" s="1330"/>
      <c r="AB14" s="1330"/>
      <c r="AC14" s="1330"/>
      <c r="AD14" s="1330"/>
      <c r="AE14" s="1330"/>
      <c r="AF14" s="1330"/>
      <c r="AG14" s="1330"/>
      <c r="AH14" s="1330"/>
      <c r="AI14" s="1330"/>
      <c r="AJ14" s="1582"/>
      <c r="AL14" s="9"/>
      <c r="AM14" s="192"/>
    </row>
    <row r="15" spans="1:39" ht="18.75" customHeight="1">
      <c r="B15" s="205">
        <v>7</v>
      </c>
      <c r="C15" s="181" t="s">
        <v>95</v>
      </c>
      <c r="D15" s="182">
        <v>93.632531199710513</v>
      </c>
      <c r="E15" s="206">
        <f t="shared" ref="E15:E21" si="11">(D15/L15)*100</f>
        <v>0.54677371436432054</v>
      </c>
      <c r="F15" s="449">
        <v>1422.8621447666571</v>
      </c>
      <c r="G15" s="206">
        <f t="shared" ref="G15:G21" si="12">(F15/L15)*100</f>
        <v>8.3089030057627458</v>
      </c>
      <c r="H15" s="449">
        <v>15602.378033299505</v>
      </c>
      <c r="I15" s="206">
        <f t="shared" ref="I15:I21" si="13">(H15/L15)*100</f>
        <v>91.111177716509587</v>
      </c>
      <c r="J15" s="1812">
        <v>5.6760281524471896</v>
      </c>
      <c r="K15" s="209">
        <f t="shared" ref="K15:K21" si="14">(J15/L15)*100</f>
        <v>3.3145563363340937E-2</v>
      </c>
      <c r="L15" s="562">
        <f t="shared" ref="L15:L21" si="15">SUM(D15,F15,H15,J15)</f>
        <v>17124.548737418321</v>
      </c>
      <c r="M15" s="564">
        <v>9.03610519036509</v>
      </c>
      <c r="N15" s="210">
        <f t="shared" ref="N15:N21" si="16">(M15/S15)*100</f>
        <v>4.7154830483459795E-3</v>
      </c>
      <c r="O15" s="207">
        <v>137.20687472936561</v>
      </c>
      <c r="P15" s="210">
        <f t="shared" ref="P15:P21" si="17">(O15/U15)*100</f>
        <v>6.0890222963946167E-2</v>
      </c>
      <c r="Q15" s="449">
        <v>33562.288355511962</v>
      </c>
      <c r="R15" s="206">
        <f t="shared" ref="R15:R21" si="18">(Q15/U15)*100</f>
        <v>14.894408353650768</v>
      </c>
      <c r="S15" s="449">
        <v>191626.28934769743</v>
      </c>
      <c r="T15" s="206">
        <f t="shared" ref="T15:T21" si="19">(S15/U15)*100</f>
        <v>85.040691344000763</v>
      </c>
      <c r="U15" s="453">
        <f t="shared" si="9"/>
        <v>225334.82068312913</v>
      </c>
      <c r="V15" s="407">
        <f t="shared" ref="V15:V21" si="20">SUM(L15,U15)</f>
        <v>242459.36942054745</v>
      </c>
      <c r="W15" s="445"/>
      <c r="AJ15" s="1582"/>
      <c r="AL15" s="9"/>
      <c r="AM15" s="192"/>
    </row>
    <row r="16" spans="1:39" ht="18.75" customHeight="1">
      <c r="B16" s="180">
        <v>8</v>
      </c>
      <c r="C16" s="181" t="s">
        <v>96</v>
      </c>
      <c r="D16" s="182">
        <v>93.54754544543546</v>
      </c>
      <c r="E16" s="189">
        <f t="shared" si="11"/>
        <v>0.53791131397383773</v>
      </c>
      <c r="F16" s="450">
        <v>1482.7385384667809</v>
      </c>
      <c r="G16" s="189">
        <f t="shared" si="12"/>
        <v>8.5259515010100237</v>
      </c>
      <c r="H16" s="450">
        <v>15810.566824310543</v>
      </c>
      <c r="I16" s="189">
        <f t="shared" si="13"/>
        <v>90.912944157328795</v>
      </c>
      <c r="J16" s="1811">
        <v>4.0334730934963403</v>
      </c>
      <c r="K16" s="187">
        <f t="shared" si="14"/>
        <v>2.3193027687361967E-2</v>
      </c>
      <c r="L16" s="557">
        <f t="shared" si="15"/>
        <v>17390.886381316253</v>
      </c>
      <c r="M16" s="560">
        <v>9.4841940074155797</v>
      </c>
      <c r="N16" s="188">
        <f t="shared" si="16"/>
        <v>4.8506110785450736E-3</v>
      </c>
      <c r="O16" s="184">
        <v>18.394566188996897</v>
      </c>
      <c r="P16" s="188">
        <f t="shared" si="17"/>
        <v>7.9946886859136087E-3</v>
      </c>
      <c r="Q16" s="450">
        <v>34531.198679627414</v>
      </c>
      <c r="R16" s="189">
        <f t="shared" si="18"/>
        <v>15.008029031975056</v>
      </c>
      <c r="S16" s="450">
        <v>195525.75652510027</v>
      </c>
      <c r="T16" s="189">
        <f t="shared" si="19"/>
        <v>84.979854237114864</v>
      </c>
      <c r="U16" s="453">
        <f t="shared" si="9"/>
        <v>230084.8339649241</v>
      </c>
      <c r="V16" s="407">
        <f t="shared" si="20"/>
        <v>247475.72034624036</v>
      </c>
      <c r="W16" s="445"/>
      <c r="Y16" s="1579"/>
      <c r="Z16" s="1580"/>
      <c r="AA16" s="1580"/>
      <c r="AB16" s="1580"/>
      <c r="AC16" s="1581"/>
      <c r="AD16" s="1580"/>
      <c r="AE16" s="1581"/>
      <c r="AF16" s="1581"/>
      <c r="AG16" s="1581"/>
      <c r="AH16" s="1581"/>
      <c r="AI16" s="1581"/>
      <c r="AJ16" s="1582"/>
      <c r="AL16" s="9"/>
      <c r="AM16" s="192"/>
    </row>
    <row r="17" spans="2:41" ht="18.75" customHeight="1">
      <c r="B17" s="180">
        <v>9</v>
      </c>
      <c r="C17" s="181" t="s">
        <v>171</v>
      </c>
      <c r="D17" s="182">
        <v>106.18002327127661</v>
      </c>
      <c r="E17" s="189">
        <f t="shared" si="11"/>
        <v>0.5914221983267397</v>
      </c>
      <c r="F17" s="450">
        <v>1442.0870813855365</v>
      </c>
      <c r="G17" s="189">
        <f t="shared" si="12"/>
        <v>8.0324178275288087</v>
      </c>
      <c r="H17" s="450">
        <v>16401.560151825288</v>
      </c>
      <c r="I17" s="189">
        <f t="shared" si="13"/>
        <v>91.35660797698128</v>
      </c>
      <c r="J17" s="1811">
        <v>3.5102360372340402</v>
      </c>
      <c r="K17" s="187">
        <f t="shared" si="14"/>
        <v>1.9551997163182944E-2</v>
      </c>
      <c r="L17" s="557">
        <f t="shared" si="15"/>
        <v>17953.337492519335</v>
      </c>
      <c r="M17" s="560">
        <v>10.787266008592475</v>
      </c>
      <c r="N17" s="188">
        <f t="shared" si="16"/>
        <v>5.2321433320342402E-3</v>
      </c>
      <c r="O17" s="184">
        <v>27.122319455810157</v>
      </c>
      <c r="P17" s="188">
        <f t="shared" si="17"/>
        <v>1.1218473696231532E-2</v>
      </c>
      <c r="Q17" s="450">
        <v>35553.897654715562</v>
      </c>
      <c r="R17" s="189">
        <f t="shared" si="18"/>
        <v>14.705986569024443</v>
      </c>
      <c r="S17" s="450">
        <v>206172.9834988756</v>
      </c>
      <c r="T17" s="189">
        <f t="shared" si="19"/>
        <v>85.278333072661795</v>
      </c>
      <c r="U17" s="453">
        <f t="shared" si="9"/>
        <v>241764.79073905558</v>
      </c>
      <c r="V17" s="407">
        <f t="shared" si="20"/>
        <v>259718.1282315749</v>
      </c>
      <c r="W17" s="445"/>
      <c r="Y17" s="1579"/>
      <c r="Z17" s="1580"/>
      <c r="AA17" s="1580"/>
      <c r="AB17" s="1580"/>
      <c r="AC17" s="1581"/>
      <c r="AD17" s="1580"/>
      <c r="AE17" s="1581"/>
      <c r="AF17" s="1581"/>
      <c r="AG17" s="1581"/>
      <c r="AH17" s="1581"/>
      <c r="AI17" s="1581"/>
      <c r="AJ17" s="1582"/>
      <c r="AL17" s="9"/>
      <c r="AM17" s="192"/>
    </row>
    <row r="18" spans="2:41" ht="18.75" customHeight="1">
      <c r="B18" s="180">
        <v>10</v>
      </c>
      <c r="C18" s="181" t="s">
        <v>98</v>
      </c>
      <c r="D18" s="182">
        <v>110.09515204763368</v>
      </c>
      <c r="E18" s="189">
        <f t="shared" si="11"/>
        <v>0.58451775683532103</v>
      </c>
      <c r="F18" s="450">
        <v>1464.0967007578661</v>
      </c>
      <c r="G18" s="189">
        <f t="shared" si="12"/>
        <v>7.7731898580485765</v>
      </c>
      <c r="H18" s="450">
        <v>17257.54851491738</v>
      </c>
      <c r="I18" s="189">
        <f t="shared" si="13"/>
        <v>91.623866798892749</v>
      </c>
      <c r="J18" s="1811">
        <v>3.4704980184188998</v>
      </c>
      <c r="K18" s="187">
        <f t="shared" si="14"/>
        <v>1.8425586223360348E-2</v>
      </c>
      <c r="L18" s="557">
        <f t="shared" si="15"/>
        <v>18835.210865741297</v>
      </c>
      <c r="M18" s="560">
        <v>11.35153109533711</v>
      </c>
      <c r="N18" s="188">
        <f t="shared" si="16"/>
        <v>5.3247350804166982E-3</v>
      </c>
      <c r="O18" s="184">
        <v>23.136854627165647</v>
      </c>
      <c r="P18" s="188">
        <f t="shared" si="17"/>
        <v>9.2823520562996618E-3</v>
      </c>
      <c r="Q18" s="450">
        <v>36036.991822359196</v>
      </c>
      <c r="R18" s="189">
        <f t="shared" si="18"/>
        <v>14.457801223869662</v>
      </c>
      <c r="S18" s="450">
        <v>213184.89885225936</v>
      </c>
      <c r="T18" s="189">
        <f t="shared" si="19"/>
        <v>85.528362265364791</v>
      </c>
      <c r="U18" s="453">
        <f t="shared" si="9"/>
        <v>249256.37906034105</v>
      </c>
      <c r="V18" s="407">
        <f t="shared" si="20"/>
        <v>268091.58992608235</v>
      </c>
      <c r="W18" s="445"/>
      <c r="Y18" s="1579"/>
      <c r="Z18" s="1580"/>
      <c r="AA18" s="1580"/>
      <c r="AB18" s="1580"/>
      <c r="AC18" s="1581"/>
      <c r="AD18" s="1580"/>
      <c r="AE18" s="1581"/>
      <c r="AF18" s="1581"/>
      <c r="AG18" s="1581"/>
      <c r="AH18" s="1581"/>
      <c r="AI18" s="1581"/>
      <c r="AJ18" s="1582"/>
      <c r="AL18" s="9"/>
      <c r="AM18" s="192"/>
    </row>
    <row r="19" spans="2:41" ht="18.75" customHeight="1">
      <c r="B19" s="180">
        <v>11</v>
      </c>
      <c r="C19" s="181" t="s">
        <v>99</v>
      </c>
      <c r="D19" s="182">
        <v>118.57569354434237</v>
      </c>
      <c r="E19" s="189">
        <f t="shared" si="11"/>
        <v>0.62413117660066642</v>
      </c>
      <c r="F19" s="450">
        <v>1495.5695051766711</v>
      </c>
      <c r="G19" s="189">
        <f>(F19/L19)*100</f>
        <v>7.8720311646748042</v>
      </c>
      <c r="H19" s="450">
        <v>17380.15362261032</v>
      </c>
      <c r="I19" s="189">
        <f>(H19/L19)*100</f>
        <v>91.481613185113716</v>
      </c>
      <c r="J19" s="1811">
        <v>4.2223213177936501</v>
      </c>
      <c r="K19" s="187">
        <f t="shared" si="14"/>
        <v>2.2224473610817561E-2</v>
      </c>
      <c r="L19" s="557">
        <f t="shared" si="15"/>
        <v>18998.521142649126</v>
      </c>
      <c r="M19" s="560">
        <v>11.715775906445115</v>
      </c>
      <c r="N19" s="188">
        <f t="shared" si="16"/>
        <v>5.4655680792376881E-3</v>
      </c>
      <c r="O19" s="184">
        <v>26.199896915380886</v>
      </c>
      <c r="P19" s="188">
        <f>(O19/U19)*100</f>
        <v>1.0427992612449536E-2</v>
      </c>
      <c r="Q19" s="450">
        <v>36851.866303736919</v>
      </c>
      <c r="R19" s="189">
        <f t="shared" si="18"/>
        <v>14.667652732051209</v>
      </c>
      <c r="S19" s="450">
        <v>214356.05112944046</v>
      </c>
      <c r="T19" s="189">
        <f t="shared" si="19"/>
        <v>85.317256202615241</v>
      </c>
      <c r="U19" s="453">
        <f t="shared" si="9"/>
        <v>251245.83310599922</v>
      </c>
      <c r="V19" s="407">
        <f t="shared" si="20"/>
        <v>270244.35424864833</v>
      </c>
      <c r="W19" s="445"/>
      <c r="Y19" s="1579"/>
      <c r="Z19" s="1580"/>
      <c r="AA19" s="1580"/>
      <c r="AB19" s="1580"/>
      <c r="AC19" s="1581"/>
      <c r="AD19" s="1580"/>
      <c r="AE19" s="1581"/>
      <c r="AF19" s="1581"/>
      <c r="AG19" s="1581"/>
      <c r="AH19" s="1581"/>
      <c r="AI19" s="1581"/>
      <c r="AJ19" s="1582"/>
      <c r="AL19" s="9"/>
      <c r="AM19" s="192"/>
    </row>
    <row r="20" spans="2:41" ht="18.75" customHeight="1" thickBot="1">
      <c r="B20" s="180">
        <v>12</v>
      </c>
      <c r="C20" s="181" t="s">
        <v>100</v>
      </c>
      <c r="D20" s="182">
        <v>126.839536448351</v>
      </c>
      <c r="E20" s="189">
        <f t="shared" si="11"/>
        <v>0.62418799324595364</v>
      </c>
      <c r="F20" s="450">
        <v>1664.575644728041</v>
      </c>
      <c r="G20" s="189">
        <f t="shared" si="12"/>
        <v>8.1915163077875892</v>
      </c>
      <c r="H20" s="450">
        <v>18526.695972319685</v>
      </c>
      <c r="I20" s="189">
        <f t="shared" si="13"/>
        <v>91.171424180890398</v>
      </c>
      <c r="J20" s="1811">
        <v>2.61558601546494</v>
      </c>
      <c r="K20" s="187">
        <f t="shared" si="14"/>
        <v>1.2871518076069616E-2</v>
      </c>
      <c r="L20" s="557">
        <f t="shared" si="15"/>
        <v>20320.726739511541</v>
      </c>
      <c r="M20" s="560">
        <v>11.732500561760618</v>
      </c>
      <c r="N20" s="188">
        <f t="shared" si="16"/>
        <v>5.3253071449028307E-3</v>
      </c>
      <c r="O20" s="184">
        <v>22.559981759302083</v>
      </c>
      <c r="P20" s="188">
        <f t="shared" si="17"/>
        <v>8.71753140494895E-3</v>
      </c>
      <c r="Q20" s="450">
        <v>38438.41536659831</v>
      </c>
      <c r="R20" s="189">
        <f>(Q20/U20)*100</f>
        <v>14.853207626226354</v>
      </c>
      <c r="S20" s="450">
        <v>220315.94126904951</v>
      </c>
      <c r="T20" s="189">
        <f t="shared" si="19"/>
        <v>85.133541219815413</v>
      </c>
      <c r="U20" s="453">
        <f t="shared" si="9"/>
        <v>258788.64911796889</v>
      </c>
      <c r="V20" s="407">
        <f t="shared" si="20"/>
        <v>279109.37585748045</v>
      </c>
      <c r="W20" s="445"/>
      <c r="Y20" s="1579"/>
      <c r="Z20" s="1580"/>
      <c r="AA20" s="1580"/>
      <c r="AB20" s="1580"/>
      <c r="AC20" s="1581"/>
      <c r="AD20" s="1580"/>
      <c r="AE20" s="1581"/>
      <c r="AF20" s="1581"/>
      <c r="AG20" s="1581"/>
      <c r="AH20" s="1581"/>
      <c r="AI20" s="1581"/>
      <c r="AJ20" s="1582"/>
      <c r="AL20" s="9"/>
      <c r="AM20" s="192"/>
    </row>
    <row r="21" spans="2:41" ht="18.75" customHeight="1" thickTop="1" thickBot="1">
      <c r="B21" s="2055" t="s">
        <v>101</v>
      </c>
      <c r="C21" s="2056"/>
      <c r="D21" s="211">
        <f>SUM(D15:D20)</f>
        <v>648.8704819567497</v>
      </c>
      <c r="E21" s="212">
        <f t="shared" si="11"/>
        <v>0.58655896594639223</v>
      </c>
      <c r="F21" s="451">
        <f>SUM(F15:F20)</f>
        <v>8971.9296152815514</v>
      </c>
      <c r="G21" s="212">
        <f t="shared" si="12"/>
        <v>8.1103485272028966</v>
      </c>
      <c r="H21" s="451">
        <f>SUM(H15:H20)</f>
        <v>100978.90311928271</v>
      </c>
      <c r="I21" s="212">
        <f t="shared" si="13"/>
        <v>91.281823789289504</v>
      </c>
      <c r="J21" s="451">
        <f>SUM(J15:J20)</f>
        <v>23.528142634855058</v>
      </c>
      <c r="K21" s="215">
        <f t="shared" si="14"/>
        <v>2.1268717561203045E-2</v>
      </c>
      <c r="L21" s="563">
        <f t="shared" si="15"/>
        <v>110623.23135915586</v>
      </c>
      <c r="M21" s="565">
        <f>SUM(M15:M20)</f>
        <v>64.107372769915997</v>
      </c>
      <c r="N21" s="215">
        <f t="shared" si="16"/>
        <v>5.1650263111927787E-3</v>
      </c>
      <c r="O21" s="451">
        <f>SUM(O15:O20)</f>
        <v>254.62049367602128</v>
      </c>
      <c r="P21" s="215">
        <f t="shared" si="17"/>
        <v>1.7481964336073973E-2</v>
      </c>
      <c r="Q21" s="451">
        <f>SUM(Q15:Q20)</f>
        <v>214974.65818254938</v>
      </c>
      <c r="R21" s="212">
        <f t="shared" si="18"/>
        <v>14.759924675540542</v>
      </c>
      <c r="S21" s="451">
        <f>SUM(S15:S20)</f>
        <v>1241181.9206224226</v>
      </c>
      <c r="T21" s="212">
        <f t="shared" si="19"/>
        <v>85.21819181809407</v>
      </c>
      <c r="U21" s="454">
        <f>SUM(O21,Q21,S21,M21)</f>
        <v>1456475.3066714178</v>
      </c>
      <c r="V21" s="456">
        <f t="shared" si="20"/>
        <v>1567098.5380305736</v>
      </c>
      <c r="W21" s="445"/>
      <c r="Y21" s="1579"/>
      <c r="Z21" s="1580"/>
      <c r="AA21" s="1580"/>
      <c r="AB21" s="1580"/>
      <c r="AC21" s="1581"/>
      <c r="AD21" s="1580"/>
      <c r="AE21" s="1581"/>
      <c r="AF21" s="1581"/>
      <c r="AG21" s="1581"/>
      <c r="AH21" s="1581"/>
      <c r="AI21" s="1581"/>
      <c r="AJ21" s="1582"/>
      <c r="AL21" s="9"/>
      <c r="AM21" s="192"/>
    </row>
    <row r="22" spans="2:41" ht="18.75" customHeight="1" thickBot="1">
      <c r="B22" s="3"/>
      <c r="C22" s="3"/>
      <c r="D22" s="216"/>
      <c r="E22" s="217"/>
      <c r="F22" s="216"/>
      <c r="G22" s="218"/>
      <c r="H22" s="216"/>
      <c r="I22" s="218"/>
      <c r="J22" s="219"/>
      <c r="K22" s="3"/>
      <c r="L22" s="216"/>
      <c r="M22" s="216"/>
      <c r="N22" s="216"/>
      <c r="O22" s="216"/>
      <c r="P22" s="218"/>
      <c r="Q22" s="216"/>
      <c r="R22" s="218"/>
      <c r="S22" s="216"/>
      <c r="T22" s="218"/>
      <c r="U22" s="216"/>
      <c r="V22" s="216"/>
      <c r="Y22" s="1579"/>
      <c r="Z22" s="1580"/>
      <c r="AA22" s="1580"/>
      <c r="AB22" s="1580"/>
      <c r="AC22" s="1581"/>
      <c r="AD22" s="1580"/>
      <c r="AE22" s="1581"/>
      <c r="AF22" s="1581"/>
      <c r="AG22" s="1581"/>
      <c r="AH22" s="1581"/>
      <c r="AI22" s="1581"/>
      <c r="AJ22" s="1582"/>
      <c r="AL22" s="9"/>
      <c r="AM22" s="192"/>
    </row>
    <row r="23" spans="2:41" ht="18.75" customHeight="1" thickBot="1">
      <c r="B23" s="1779" t="s">
        <v>102</v>
      </c>
      <c r="C23" s="1778"/>
      <c r="D23" s="447">
        <f>SUM(D21,D13)</f>
        <v>1296.2071536085346</v>
      </c>
      <c r="E23" s="220">
        <f>(D23/L23)*100</f>
        <v>0.60528507059850856</v>
      </c>
      <c r="F23" s="448">
        <f>SUM(F21,F13)</f>
        <v>17367.2708994247</v>
      </c>
      <c r="G23" s="220">
        <f>(F23/L23)*100</f>
        <v>8.109930394379278</v>
      </c>
      <c r="H23" s="448">
        <f>SUM(H21,H13)</f>
        <v>195431.55712895442</v>
      </c>
      <c r="I23" s="220">
        <f>(H23/L23)*100</f>
        <v>91.259952951702942</v>
      </c>
      <c r="J23" s="448">
        <f>SUM(J21,J13)</f>
        <v>53.176391583635699</v>
      </c>
      <c r="K23" s="222">
        <f>(J23/L23)*100</f>
        <v>2.4831583319278289E-2</v>
      </c>
      <c r="L23" s="468">
        <f>SUM(L21,L13)</f>
        <v>214148.21157357129</v>
      </c>
      <c r="M23" s="566">
        <f>M21+M13</f>
        <v>119.09131097119791</v>
      </c>
      <c r="N23" s="223">
        <f>(M23/S23)*100</f>
        <v>4.7179549458401257E-3</v>
      </c>
      <c r="O23" s="448">
        <f>O21+O13</f>
        <v>570.09865140874786</v>
      </c>
      <c r="P23" s="223">
        <f>(O23/U23)*100</f>
        <v>1.9237483605601274E-2</v>
      </c>
      <c r="Q23" s="448">
        <f>Q21+Q13</f>
        <v>438574.4341395949</v>
      </c>
      <c r="R23" s="220">
        <f>(Q23/U23)*100</f>
        <v>14.799313181583242</v>
      </c>
      <c r="S23" s="448">
        <f>SUM(S21,S13)</f>
        <v>2524214.6722109346</v>
      </c>
      <c r="T23" s="220">
        <f>(S23/U23)*100</f>
        <v>85.177430702006617</v>
      </c>
      <c r="U23" s="466">
        <f>SUM(U21,U13)</f>
        <v>2963478.2963129091</v>
      </c>
      <c r="V23" s="469">
        <f>SUM(V13,V21)</f>
        <v>3177626.5078864805</v>
      </c>
      <c r="W23" s="445"/>
      <c r="Y23" s="1579"/>
      <c r="Z23" s="1580"/>
      <c r="AA23" s="1580"/>
      <c r="AB23" s="1580"/>
      <c r="AC23" s="1581"/>
      <c r="AD23" s="1580"/>
      <c r="AE23" s="1581"/>
      <c r="AF23" s="1581"/>
      <c r="AG23" s="1581"/>
      <c r="AH23" s="1581"/>
      <c r="AI23" s="1581"/>
      <c r="AJ23" s="1582"/>
      <c r="AL23" s="9"/>
      <c r="AM23" s="192"/>
    </row>
    <row r="24" spans="2:41" ht="18.75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49"/>
      <c r="M24" s="49"/>
      <c r="N24" s="49"/>
      <c r="O24" s="2"/>
      <c r="P24" s="2"/>
      <c r="Q24" s="49"/>
      <c r="R24" s="2"/>
      <c r="S24" s="2"/>
      <c r="T24" s="2"/>
      <c r="U24" s="2"/>
      <c r="V24" s="2"/>
      <c r="Y24" s="1579"/>
      <c r="Z24" s="1580"/>
      <c r="AA24" s="1580"/>
      <c r="AB24" s="1580"/>
      <c r="AC24" s="1581"/>
      <c r="AD24" s="1580"/>
      <c r="AE24" s="1581"/>
      <c r="AF24" s="1581"/>
      <c r="AG24" s="1581"/>
      <c r="AH24" s="1581"/>
      <c r="AI24" s="1581"/>
      <c r="AJ24" s="1582"/>
      <c r="AL24" s="9"/>
      <c r="AM24" s="192"/>
    </row>
    <row r="25" spans="2:41" ht="18.75" customHeight="1">
      <c r="B25" s="4" t="s">
        <v>190</v>
      </c>
      <c r="C25" s="10"/>
      <c r="D25" s="1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Y25" s="1579"/>
      <c r="Z25" s="1580"/>
      <c r="AA25" s="1580"/>
      <c r="AB25" s="1580"/>
      <c r="AC25" s="1581"/>
      <c r="AD25" s="1580"/>
      <c r="AE25" s="1581"/>
      <c r="AF25" s="1581"/>
      <c r="AG25" s="1581"/>
      <c r="AH25" s="1581"/>
      <c r="AI25" s="1581"/>
      <c r="AJ25" s="1582"/>
      <c r="AL25"/>
      <c r="AM25"/>
      <c r="AN25"/>
    </row>
    <row r="26" spans="2:41" ht="18.75" customHeight="1" thickBot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Y26" s="1579"/>
      <c r="Z26" s="1580"/>
      <c r="AA26" s="1580"/>
      <c r="AB26" s="1580"/>
      <c r="AC26" s="1581"/>
      <c r="AD26" s="1580"/>
      <c r="AE26" s="1581"/>
      <c r="AF26" s="1581"/>
      <c r="AG26" s="1581"/>
      <c r="AH26" s="1581"/>
      <c r="AI26" s="1581"/>
      <c r="AL26"/>
      <c r="AM26"/>
      <c r="AN26"/>
      <c r="AO26"/>
    </row>
    <row r="27" spans="2:41" ht="18.75" customHeight="1">
      <c r="B27" s="2006" t="s">
        <v>139</v>
      </c>
      <c r="C27" s="1998" t="s">
        <v>85</v>
      </c>
      <c r="D27" s="2046" t="s">
        <v>83</v>
      </c>
      <c r="E27" s="1987"/>
      <c r="F27" s="1987"/>
      <c r="G27" s="1987"/>
      <c r="H27" s="1987"/>
      <c r="I27" s="1987"/>
      <c r="J27" s="1987"/>
      <c r="K27" s="1987"/>
      <c r="L27" s="2041" t="s">
        <v>49</v>
      </c>
      <c r="M27" s="224"/>
      <c r="N27" s="224"/>
      <c r="O27" s="2"/>
      <c r="P27" s="2"/>
      <c r="Q27" s="2"/>
      <c r="R27" s="2"/>
      <c r="S27" s="2"/>
      <c r="T27" s="2"/>
      <c r="U27" s="2"/>
      <c r="V27" s="2"/>
      <c r="Y27" s="1579"/>
      <c r="Z27" s="1580"/>
      <c r="AA27" s="1580"/>
      <c r="AB27" s="1580"/>
      <c r="AC27" s="1581"/>
      <c r="AD27" s="1580"/>
      <c r="AE27" s="1581"/>
      <c r="AF27" s="1581"/>
      <c r="AG27" s="1581"/>
      <c r="AH27" s="1581"/>
      <c r="AI27" s="1581"/>
      <c r="AL27"/>
      <c r="AM27"/>
      <c r="AN27"/>
      <c r="AO27"/>
    </row>
    <row r="28" spans="2:41" ht="18.75" customHeight="1" thickBot="1">
      <c r="B28" s="2008"/>
      <c r="C28" s="2000"/>
      <c r="D28" s="1750" t="s">
        <v>45</v>
      </c>
      <c r="E28" s="1750" t="s">
        <v>86</v>
      </c>
      <c r="F28" s="1750" t="s">
        <v>46</v>
      </c>
      <c r="G28" s="1750" t="s">
        <v>86</v>
      </c>
      <c r="H28" s="1750" t="s">
        <v>47</v>
      </c>
      <c r="I28" s="1750" t="s">
        <v>86</v>
      </c>
      <c r="J28" s="1750" t="s">
        <v>48</v>
      </c>
      <c r="K28" s="1750" t="s">
        <v>86</v>
      </c>
      <c r="L28" s="2043"/>
      <c r="M28" s="224"/>
      <c r="N28" s="224"/>
      <c r="O28" s="2"/>
      <c r="P28" s="2"/>
      <c r="Q28" s="2"/>
      <c r="R28" s="2"/>
      <c r="S28" s="2"/>
      <c r="T28" s="2"/>
      <c r="U28" s="2"/>
      <c r="V28" s="2"/>
      <c r="AL28"/>
      <c r="AM28"/>
      <c r="AN28"/>
      <c r="AO28"/>
    </row>
    <row r="29" spans="2:41" ht="18.75" customHeight="1">
      <c r="B29" s="200">
        <v>1</v>
      </c>
      <c r="C29" s="181" t="s">
        <v>88</v>
      </c>
      <c r="D29" s="458">
        <v>85048.52939045371</v>
      </c>
      <c r="E29" s="189">
        <f t="shared" ref="E29:E34" si="21">100*D29/L29</f>
        <v>64.526452007192617</v>
      </c>
      <c r="F29" s="450">
        <v>8432.8459334444324</v>
      </c>
      <c r="G29" s="189">
        <f t="shared" ref="G29:G34" si="22">100*F29/L29</f>
        <v>6.3980133731686708</v>
      </c>
      <c r="H29" s="450">
        <v>38322.75576481186</v>
      </c>
      <c r="I29" s="189">
        <f t="shared" ref="I29:I35" si="23">100*H29/L29</f>
        <v>29.075534619638702</v>
      </c>
      <c r="J29" s="186"/>
      <c r="K29" s="226"/>
      <c r="L29" s="463">
        <f t="shared" ref="L29:L35" si="24">SUM(D29,F29,H29)</f>
        <v>131804.13108871001</v>
      </c>
      <c r="M29" s="140"/>
      <c r="N29" s="140"/>
      <c r="O29" s="2"/>
      <c r="P29" s="2"/>
      <c r="Q29" s="2"/>
      <c r="R29" s="2"/>
      <c r="S29" s="2"/>
      <c r="T29" s="2"/>
      <c r="U29" s="2"/>
      <c r="V29" s="2"/>
      <c r="AL29"/>
      <c r="AM29"/>
      <c r="AN29"/>
      <c r="AO29"/>
    </row>
    <row r="30" spans="2:41" ht="18.75" customHeight="1">
      <c r="B30" s="200">
        <v>2</v>
      </c>
      <c r="C30" s="181" t="s">
        <v>89</v>
      </c>
      <c r="D30" s="458">
        <v>81075.237341277461</v>
      </c>
      <c r="E30" s="189">
        <f t="shared" si="21"/>
        <v>63.839173421382796</v>
      </c>
      <c r="F30" s="450">
        <v>8055.9003229755017</v>
      </c>
      <c r="G30" s="189">
        <f t="shared" si="22"/>
        <v>6.3432687297478028</v>
      </c>
      <c r="H30" s="450">
        <v>37868.058904481855</v>
      </c>
      <c r="I30" s="189">
        <f t="shared" si="23"/>
        <v>29.817557848869388</v>
      </c>
      <c r="J30" s="186"/>
      <c r="K30" s="226"/>
      <c r="L30" s="463">
        <f>SUM(D30,F30,H30)</f>
        <v>126999.19656873483</v>
      </c>
      <c r="M30" s="140"/>
      <c r="N30" s="140"/>
      <c r="O30" s="2"/>
      <c r="P30" s="2"/>
      <c r="Q30" s="2"/>
      <c r="R30" s="2"/>
      <c r="S30" s="2"/>
      <c r="T30" s="2"/>
      <c r="U30" s="2"/>
      <c r="V30" s="2"/>
      <c r="AL30"/>
      <c r="AM30"/>
      <c r="AN30"/>
      <c r="AO30"/>
    </row>
    <row r="31" spans="2:41" ht="18.75" customHeight="1">
      <c r="B31" s="200">
        <v>3</v>
      </c>
      <c r="C31" s="181" t="s">
        <v>90</v>
      </c>
      <c r="D31" s="458">
        <v>72171.427302955271</v>
      </c>
      <c r="E31" s="189">
        <f t="shared" si="21"/>
        <v>64.932588934978341</v>
      </c>
      <c r="F31" s="450">
        <v>6809.1385934123082</v>
      </c>
      <c r="G31" s="189">
        <f t="shared" si="22"/>
        <v>6.1261778214719271</v>
      </c>
      <c r="H31" s="450">
        <v>32167.670277036334</v>
      </c>
      <c r="I31" s="189">
        <f t="shared" si="23"/>
        <v>28.941233243549725</v>
      </c>
      <c r="J31" s="186"/>
      <c r="K31" s="226"/>
      <c r="L31" s="463">
        <f t="shared" si="24"/>
        <v>111148.23617340392</v>
      </c>
      <c r="M31" s="140"/>
      <c r="N31" s="140"/>
      <c r="O31" s="2"/>
      <c r="P31" s="2"/>
      <c r="Q31" s="2"/>
      <c r="R31" s="2"/>
      <c r="S31" s="2"/>
      <c r="T31" s="2"/>
      <c r="U31" s="2"/>
      <c r="V31" s="2"/>
      <c r="AL31"/>
      <c r="AM31"/>
      <c r="AN31"/>
      <c r="AO31"/>
    </row>
    <row r="32" spans="2:41" ht="18.75" customHeight="1">
      <c r="B32" s="200">
        <v>4</v>
      </c>
      <c r="C32" s="181" t="s">
        <v>91</v>
      </c>
      <c r="D32" s="458">
        <v>50167.722136865355</v>
      </c>
      <c r="E32" s="189">
        <f t="shared" si="21"/>
        <v>67.529370592018452</v>
      </c>
      <c r="F32" s="450">
        <v>4141.6434289919052</v>
      </c>
      <c r="G32" s="189">
        <f t="shared" si="22"/>
        <v>5.5749506268866433</v>
      </c>
      <c r="H32" s="450">
        <v>19980.860593595295</v>
      </c>
      <c r="I32" s="189">
        <f t="shared" si="23"/>
        <v>26.895678781094905</v>
      </c>
      <c r="J32" s="186"/>
      <c r="K32" s="226"/>
      <c r="L32" s="463">
        <f t="shared" si="24"/>
        <v>74290.226159452548</v>
      </c>
      <c r="M32" s="140"/>
      <c r="N32" s="140"/>
      <c r="O32" s="2"/>
      <c r="P32" s="2"/>
      <c r="Q32" s="2"/>
      <c r="R32" s="2"/>
      <c r="S32" s="2"/>
      <c r="T32" s="2"/>
      <c r="U32" s="2"/>
      <c r="V32" s="2"/>
      <c r="AL32"/>
      <c r="AM32"/>
      <c r="AN32"/>
      <c r="AO32"/>
    </row>
    <row r="33" spans="2:41" ht="18.75" customHeight="1">
      <c r="B33" s="200">
        <v>5</v>
      </c>
      <c r="C33" s="181" t="s">
        <v>92</v>
      </c>
      <c r="D33" s="458">
        <v>61524.76362334298</v>
      </c>
      <c r="E33" s="189">
        <f t="shared" si="21"/>
        <v>68.998811979509256</v>
      </c>
      <c r="F33" s="450">
        <v>5119.4861523172031</v>
      </c>
      <c r="G33" s="189">
        <f t="shared" si="22"/>
        <v>5.741403000228912</v>
      </c>
      <c r="H33" s="450">
        <v>22523.609580547469</v>
      </c>
      <c r="I33" s="189">
        <f t="shared" si="23"/>
        <v>25.25978502026182</v>
      </c>
      <c r="J33" s="186"/>
      <c r="K33" s="226"/>
      <c r="L33" s="463">
        <f t="shared" si="24"/>
        <v>89167.859356207657</v>
      </c>
      <c r="M33" s="140"/>
      <c r="N33" s="140"/>
      <c r="O33" s="2"/>
      <c r="P33" s="2"/>
      <c r="Q33" s="2"/>
      <c r="R33" s="2"/>
      <c r="S33" s="2"/>
      <c r="T33" s="2"/>
      <c r="U33" s="2"/>
      <c r="V33" s="2"/>
      <c r="AL33"/>
      <c r="AM33"/>
      <c r="AN33"/>
      <c r="AO33"/>
    </row>
    <row r="34" spans="2:41" ht="18.75" customHeight="1" thickBot="1">
      <c r="B34" s="200">
        <v>6</v>
      </c>
      <c r="C34" s="181" t="s">
        <v>93</v>
      </c>
      <c r="D34" s="458">
        <v>75907.571152202028</v>
      </c>
      <c r="E34" s="189">
        <f t="shared" si="21"/>
        <v>68.032988657358786</v>
      </c>
      <c r="F34" s="450">
        <v>7243.2988655684067</v>
      </c>
      <c r="G34" s="189">
        <f t="shared" si="22"/>
        <v>6.4918856193540568</v>
      </c>
      <c r="H34" s="450">
        <v>28423.783176583216</v>
      </c>
      <c r="I34" s="189">
        <f t="shared" si="23"/>
        <v>25.47512572328715</v>
      </c>
      <c r="J34" s="186"/>
      <c r="K34" s="226"/>
      <c r="L34" s="463">
        <f t="shared" si="24"/>
        <v>111574.65319435365</v>
      </c>
      <c r="M34" s="140"/>
      <c r="N34" s="140"/>
      <c r="O34" s="2"/>
      <c r="P34" s="2"/>
      <c r="Q34" s="2"/>
      <c r="R34" s="2"/>
      <c r="S34" s="2"/>
      <c r="T34" s="2"/>
      <c r="U34" s="2"/>
      <c r="V34" s="2"/>
      <c r="AL34"/>
      <c r="AM34"/>
      <c r="AN34"/>
      <c r="AO34"/>
    </row>
    <row r="35" spans="2:41" ht="18.75" customHeight="1" thickTop="1">
      <c r="B35" s="1780" t="s">
        <v>94</v>
      </c>
      <c r="C35" s="1781"/>
      <c r="D35" s="459">
        <f>SUM(D29:D34)</f>
        <v>425895.25094709679</v>
      </c>
      <c r="E35" s="199">
        <f>100*D35/L35</f>
        <v>66.031878492130346</v>
      </c>
      <c r="F35" s="452">
        <f>SUM(F29:F34)</f>
        <v>39802.313296709755</v>
      </c>
      <c r="G35" s="199">
        <f>100*F35/L35</f>
        <v>6.1710514720919276</v>
      </c>
      <c r="H35" s="452">
        <f>SUM(H29:H34)</f>
        <v>179286.73829705603</v>
      </c>
      <c r="I35" s="199">
        <f t="shared" si="23"/>
        <v>27.797070035777722</v>
      </c>
      <c r="J35" s="197"/>
      <c r="K35" s="227"/>
      <c r="L35" s="465">
        <f t="shared" si="24"/>
        <v>644984.30254086258</v>
      </c>
      <c r="M35" s="140"/>
      <c r="N35" s="140"/>
      <c r="O35" s="2"/>
      <c r="P35" s="2"/>
      <c r="Q35" s="2"/>
      <c r="R35" s="2"/>
      <c r="S35" s="2"/>
      <c r="T35" s="2"/>
      <c r="U35" s="2"/>
      <c r="V35" s="2"/>
      <c r="AL35"/>
      <c r="AM35"/>
      <c r="AN35"/>
      <c r="AO35"/>
    </row>
    <row r="36" spans="2:41" ht="18.75" customHeight="1">
      <c r="B36" s="200"/>
      <c r="C36" s="228"/>
      <c r="D36" s="190"/>
      <c r="E36" s="229"/>
      <c r="F36" s="230"/>
      <c r="G36" s="229"/>
      <c r="H36" s="230"/>
      <c r="I36" s="229"/>
      <c r="J36" s="228"/>
      <c r="K36" s="231"/>
      <c r="L36" s="232"/>
      <c r="M36" s="233"/>
      <c r="N36" s="233"/>
      <c r="O36" s="2"/>
      <c r="P36" s="2"/>
      <c r="Q36" s="2"/>
      <c r="R36" s="2"/>
      <c r="S36" s="2"/>
      <c r="T36" s="2"/>
      <c r="U36" s="2"/>
      <c r="V36" s="2"/>
      <c r="AL36"/>
      <c r="AM36"/>
      <c r="AN36"/>
      <c r="AO36"/>
    </row>
    <row r="37" spans="2:41" ht="18.75" customHeight="1">
      <c r="B37" s="234">
        <v>7</v>
      </c>
      <c r="C37" s="235" t="s">
        <v>95</v>
      </c>
      <c r="D37" s="460">
        <v>80314.691417122871</v>
      </c>
      <c r="E37" s="206">
        <f t="shared" ref="E37:E43" si="25">100*D37/L37</f>
        <v>67.146000717784744</v>
      </c>
      <c r="F37" s="449">
        <v>6901.231762113116</v>
      </c>
      <c r="G37" s="206">
        <f t="shared" ref="G37:G43" si="26">100*F37/L37</f>
        <v>5.7696805488024649</v>
      </c>
      <c r="H37" s="449">
        <v>32396.102196163887</v>
      </c>
      <c r="I37" s="206">
        <f t="shared" ref="I37:I43" si="27">100*H37/L37</f>
        <v>27.08431873341279</v>
      </c>
      <c r="J37" s="208"/>
      <c r="K37" s="225"/>
      <c r="L37" s="462">
        <f t="shared" ref="L37:L43" si="28">SUM(D37,F37,H37)</f>
        <v>119612.02537539988</v>
      </c>
      <c r="M37" s="140"/>
      <c r="N37" s="140"/>
      <c r="O37" s="2"/>
      <c r="P37" s="2"/>
      <c r="Q37" s="2"/>
      <c r="R37" s="2"/>
      <c r="S37" s="2"/>
      <c r="T37" s="2"/>
      <c r="U37" s="2"/>
      <c r="V37" s="2"/>
      <c r="AL37"/>
      <c r="AM37"/>
      <c r="AN37"/>
      <c r="AO37"/>
    </row>
    <row r="38" spans="2:41" ht="18.75" customHeight="1">
      <c r="B38" s="200">
        <v>8</v>
      </c>
      <c r="C38" s="181" t="s">
        <v>96</v>
      </c>
      <c r="D38" s="458">
        <v>83596.676248922711</v>
      </c>
      <c r="E38" s="189">
        <f t="shared" si="25"/>
        <v>67.337606054927207</v>
      </c>
      <c r="F38" s="450">
        <v>7161.3143834051543</v>
      </c>
      <c r="G38" s="189">
        <f t="shared" si="26"/>
        <v>5.7684801408768278</v>
      </c>
      <c r="H38" s="450">
        <v>33387.611129536068</v>
      </c>
      <c r="I38" s="189">
        <f t="shared" si="27"/>
        <v>26.893913804195961</v>
      </c>
      <c r="J38" s="186"/>
      <c r="K38" s="226"/>
      <c r="L38" s="463">
        <f t="shared" si="28"/>
        <v>124145.60176186395</v>
      </c>
      <c r="M38" s="140"/>
      <c r="N38" s="140"/>
      <c r="O38" s="2"/>
      <c r="P38" s="2"/>
      <c r="Q38" s="2"/>
      <c r="R38" s="2"/>
      <c r="S38" s="2"/>
      <c r="T38" s="2"/>
      <c r="U38" s="2"/>
      <c r="V38" s="2"/>
      <c r="AL38"/>
      <c r="AM38"/>
      <c r="AN38"/>
      <c r="AO38"/>
    </row>
    <row r="39" spans="2:41" ht="18.75" customHeight="1">
      <c r="B39" s="200">
        <v>9</v>
      </c>
      <c r="C39" s="181" t="s">
        <v>171</v>
      </c>
      <c r="D39" s="458">
        <v>81186.510113031938</v>
      </c>
      <c r="E39" s="189">
        <f t="shared" si="25"/>
        <v>65.836012135960672</v>
      </c>
      <c r="F39" s="450">
        <v>8175.3328529050777</v>
      </c>
      <c r="G39" s="189">
        <f t="shared" si="26"/>
        <v>6.6295658252833389</v>
      </c>
      <c r="H39" s="450">
        <v>33954.420396689377</v>
      </c>
      <c r="I39" s="189">
        <f t="shared" si="27"/>
        <v>27.534422038755984</v>
      </c>
      <c r="J39" s="186"/>
      <c r="K39" s="226"/>
      <c r="L39" s="463">
        <f t="shared" si="28"/>
        <v>123316.2633626264</v>
      </c>
      <c r="M39" s="140"/>
      <c r="N39" s="140"/>
      <c r="O39" s="2"/>
      <c r="P39" s="2"/>
      <c r="Q39" s="2"/>
      <c r="R39" s="2"/>
      <c r="S39" s="2"/>
      <c r="T39" s="2"/>
      <c r="U39" s="2"/>
      <c r="V39" s="2"/>
      <c r="AL39"/>
      <c r="AM39"/>
      <c r="AN39"/>
      <c r="AO39"/>
    </row>
    <row r="40" spans="2:41" ht="18.75" customHeight="1">
      <c r="B40" s="200">
        <v>10</v>
      </c>
      <c r="C40" s="181" t="s">
        <v>98</v>
      </c>
      <c r="D40" s="458">
        <v>83934.6704517498</v>
      </c>
      <c r="E40" s="189">
        <f t="shared" si="25"/>
        <v>65.707358931653985</v>
      </c>
      <c r="F40" s="450">
        <v>7620.1742347683657</v>
      </c>
      <c r="G40" s="189">
        <f t="shared" si="26"/>
        <v>5.9653718882889644</v>
      </c>
      <c r="H40" s="450">
        <v>36185.292516462563</v>
      </c>
      <c r="I40" s="189">
        <f t="shared" si="27"/>
        <v>28.327269180057058</v>
      </c>
      <c r="J40" s="186"/>
      <c r="K40" s="226"/>
      <c r="L40" s="463">
        <f t="shared" si="28"/>
        <v>127740.13720298072</v>
      </c>
      <c r="M40" s="140"/>
      <c r="N40" s="140"/>
      <c r="O40" s="2"/>
      <c r="P40" s="2"/>
      <c r="Q40" s="2"/>
      <c r="R40" s="2"/>
      <c r="S40" s="2"/>
      <c r="T40" s="2"/>
      <c r="U40" s="2"/>
      <c r="V40" s="2"/>
      <c r="AL40"/>
      <c r="AM40"/>
      <c r="AN40"/>
      <c r="AO40"/>
    </row>
    <row r="41" spans="2:41" ht="18.75" customHeight="1">
      <c r="B41" s="200">
        <v>11</v>
      </c>
      <c r="C41" s="181" t="s">
        <v>99</v>
      </c>
      <c r="D41" s="458">
        <v>85695.679215036478</v>
      </c>
      <c r="E41" s="189">
        <f t="shared" si="25"/>
        <v>65.436222294087074</v>
      </c>
      <c r="F41" s="450">
        <v>8048.6930087245855</v>
      </c>
      <c r="G41" s="189">
        <f t="shared" si="26"/>
        <v>6.1458882142024498</v>
      </c>
      <c r="H41" s="450">
        <v>37216.242876998011</v>
      </c>
      <c r="I41" s="189">
        <f t="shared" si="27"/>
        <v>28.417889491710469</v>
      </c>
      <c r="J41" s="186"/>
      <c r="K41" s="226"/>
      <c r="L41" s="463">
        <f t="shared" si="28"/>
        <v>130960.61510075908</v>
      </c>
      <c r="M41" s="140"/>
      <c r="N41" s="140"/>
      <c r="O41" s="2"/>
      <c r="P41" s="2"/>
      <c r="Q41" s="2"/>
      <c r="R41" s="2"/>
      <c r="S41" s="2"/>
      <c r="T41" s="2"/>
      <c r="U41" s="2"/>
      <c r="V41" s="2"/>
      <c r="AL41"/>
      <c r="AM41"/>
      <c r="AN41"/>
      <c r="AO41"/>
    </row>
    <row r="42" spans="2:41" ht="18.75" customHeight="1" thickBot="1">
      <c r="B42" s="200">
        <v>12</v>
      </c>
      <c r="C42" s="181" t="s">
        <v>100</v>
      </c>
      <c r="D42" s="458">
        <v>86824.225335932817</v>
      </c>
      <c r="E42" s="189">
        <f t="shared" si="25"/>
        <v>64.958555213499338</v>
      </c>
      <c r="F42" s="450">
        <v>8400.3557633996352</v>
      </c>
      <c r="G42" s="189">
        <f t="shared" si="26"/>
        <v>6.284823982690936</v>
      </c>
      <c r="H42" s="450">
        <v>38436.374029006773</v>
      </c>
      <c r="I42" s="189">
        <f t="shared" si="27"/>
        <v>28.756620803809717</v>
      </c>
      <c r="J42" s="186"/>
      <c r="K42" s="226"/>
      <c r="L42" s="463">
        <f t="shared" si="28"/>
        <v>133660.95512833924</v>
      </c>
      <c r="M42" s="140"/>
      <c r="N42" s="140"/>
      <c r="O42" s="2"/>
      <c r="P42" s="2"/>
      <c r="Q42" s="2"/>
      <c r="R42" s="2"/>
      <c r="S42" s="2"/>
      <c r="T42" s="2"/>
      <c r="U42" s="2"/>
      <c r="V42" s="2"/>
    </row>
    <row r="43" spans="2:41" ht="18.75" customHeight="1" thickTop="1" thickBot="1">
      <c r="B43" s="1782" t="s">
        <v>101</v>
      </c>
      <c r="C43" s="1783"/>
      <c r="D43" s="461">
        <f>SUM(D37:D42)</f>
        <v>501552.45278179657</v>
      </c>
      <c r="E43" s="212">
        <f t="shared" si="25"/>
        <v>66.042789427777919</v>
      </c>
      <c r="F43" s="451">
        <f>SUM(F37:F42)</f>
        <v>46307.10200531593</v>
      </c>
      <c r="G43" s="212">
        <f t="shared" si="26"/>
        <v>6.0975680006857083</v>
      </c>
      <c r="H43" s="451">
        <f>SUM(H37:H42)</f>
        <v>211576.04314485667</v>
      </c>
      <c r="I43" s="212">
        <f t="shared" si="27"/>
        <v>27.859642571536366</v>
      </c>
      <c r="J43" s="214"/>
      <c r="K43" s="236"/>
      <c r="L43" s="464">
        <f t="shared" si="28"/>
        <v>759435.59793196921</v>
      </c>
      <c r="M43" s="140"/>
      <c r="N43" s="140"/>
      <c r="O43" s="2"/>
      <c r="P43" s="2"/>
      <c r="Q43" s="2"/>
      <c r="R43" s="2"/>
      <c r="S43" s="2"/>
      <c r="T43" s="2"/>
      <c r="U43" s="2"/>
      <c r="V43" s="2"/>
    </row>
    <row r="44" spans="2:41" ht="18.75" customHeight="1" thickBot="1">
      <c r="B44" s="3"/>
      <c r="C44" s="3"/>
      <c r="D44" s="216"/>
      <c r="E44" s="218"/>
      <c r="F44" s="216"/>
      <c r="G44" s="218"/>
      <c r="H44" s="216"/>
      <c r="I44" s="237"/>
      <c r="J44" s="3"/>
      <c r="K44" s="238"/>
      <c r="L44" s="239"/>
      <c r="M44" s="190"/>
      <c r="N44" s="190"/>
      <c r="O44" s="2"/>
      <c r="P44" s="2"/>
      <c r="Q44" s="2"/>
      <c r="R44" s="2"/>
      <c r="S44" s="2"/>
      <c r="T44" s="2"/>
      <c r="U44" s="2"/>
      <c r="V44" s="2"/>
    </row>
    <row r="45" spans="2:41" ht="18.75" customHeight="1" thickBot="1">
      <c r="B45" s="1784" t="s">
        <v>102</v>
      </c>
      <c r="C45" s="1785"/>
      <c r="D45" s="447">
        <f>SUM(D29:D34,D37:D42)</f>
        <v>927447.70372889342</v>
      </c>
      <c r="E45" s="220">
        <f>100*D45/L45</f>
        <v>66.037778545906804</v>
      </c>
      <c r="F45" s="448">
        <f>SUM(F29:F34,F37:F42)</f>
        <v>86109.415302025693</v>
      </c>
      <c r="G45" s="220">
        <f>100*F45/L45</f>
        <v>6.1313155184596058</v>
      </c>
      <c r="H45" s="448">
        <f>SUM(H29:H34,H37:H42)</f>
        <v>390862.7814419127</v>
      </c>
      <c r="I45" s="220">
        <f>100*H45/L45</f>
        <v>27.830905935633588</v>
      </c>
      <c r="J45" s="240"/>
      <c r="K45" s="467"/>
      <c r="L45" s="469">
        <f>SUM(D45,F45,H45)</f>
        <v>1404419.9004728319</v>
      </c>
      <c r="M45" s="140"/>
      <c r="N45" s="140"/>
      <c r="O45" s="2"/>
      <c r="P45" s="2"/>
      <c r="Q45" s="2"/>
      <c r="R45" s="2"/>
      <c r="S45" s="2"/>
      <c r="T45" s="2"/>
      <c r="U45" s="2"/>
      <c r="V45" s="2"/>
      <c r="AD45" s="1575"/>
      <c r="AE45" s="1575"/>
      <c r="AF45" s="1575"/>
      <c r="AG45" s="1575"/>
      <c r="AH45" s="1576"/>
    </row>
    <row r="46" spans="2:41" ht="18.75" customHeight="1">
      <c r="B46" s="2"/>
      <c r="C46" s="2"/>
      <c r="D46" s="49"/>
      <c r="E46" s="2"/>
      <c r="F46" s="36"/>
      <c r="G46" s="2"/>
      <c r="H46" s="49"/>
      <c r="I46" s="2"/>
      <c r="J46" s="2"/>
      <c r="K46" s="2"/>
      <c r="L46" s="49"/>
      <c r="M46" s="49"/>
      <c r="N46" s="49"/>
      <c r="O46" s="2"/>
      <c r="P46" s="2"/>
      <c r="Q46" s="2"/>
      <c r="R46" s="2"/>
      <c r="S46" s="2"/>
      <c r="T46" s="2"/>
      <c r="U46" s="2"/>
      <c r="V46" s="2"/>
      <c r="AH46" s="1576"/>
    </row>
    <row r="47" spans="2:41" ht="18.75" customHeight="1">
      <c r="B47" s="4" t="s">
        <v>191</v>
      </c>
      <c r="C47" s="10"/>
      <c r="D47" s="10"/>
      <c r="E47" s="10"/>
      <c r="F47" s="10"/>
      <c r="G47" s="10"/>
      <c r="H47" s="10"/>
      <c r="I47" s="10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AH47" s="1576"/>
    </row>
    <row r="48" spans="2:41" ht="18.75" customHeight="1" thickBot="1">
      <c r="B48" s="2"/>
      <c r="C48" s="2"/>
      <c r="D48" s="36"/>
      <c r="E48" s="2"/>
      <c r="F48" s="2"/>
      <c r="G48" s="2"/>
      <c r="H48" s="2"/>
      <c r="I48" s="2"/>
      <c r="J48" s="2"/>
      <c r="K48" s="2"/>
      <c r="L48" s="34"/>
      <c r="M48" s="34"/>
      <c r="N48" s="34"/>
      <c r="O48" s="2"/>
      <c r="P48" s="2"/>
      <c r="Q48" s="2"/>
      <c r="R48" s="2"/>
      <c r="S48" s="2"/>
      <c r="T48" s="2"/>
      <c r="U48" s="2"/>
      <c r="V48" s="2"/>
      <c r="AH48" s="1576"/>
    </row>
    <row r="49" spans="1:37" ht="18.75" customHeight="1">
      <c r="B49" s="2006" t="s">
        <v>139</v>
      </c>
      <c r="C49" s="2009" t="s">
        <v>83</v>
      </c>
      <c r="D49" s="2048"/>
      <c r="E49" s="2048"/>
      <c r="F49" s="2048"/>
      <c r="G49" s="2048"/>
      <c r="H49" s="2048"/>
      <c r="I49" s="2048"/>
      <c r="J49" s="2048"/>
      <c r="K49" s="2048"/>
      <c r="L49" s="2049"/>
      <c r="M49" s="1786"/>
      <c r="N49" s="1786"/>
      <c r="O49" s="2046" t="s">
        <v>104</v>
      </c>
      <c r="P49" s="1987"/>
      <c r="Q49" s="1987"/>
      <c r="R49" s="1987"/>
      <c r="S49" s="1987"/>
      <c r="T49" s="1987"/>
      <c r="U49" s="2047"/>
      <c r="V49" s="2041" t="s">
        <v>140</v>
      </c>
      <c r="Z49" s="1497" t="s">
        <v>70</v>
      </c>
      <c r="AA49" s="1497" t="s">
        <v>69</v>
      </c>
      <c r="AH49" s="1576"/>
    </row>
    <row r="50" spans="1:37" s="60" customFormat="1" ht="18.75" customHeight="1">
      <c r="A50" s="3"/>
      <c r="B50" s="2007"/>
      <c r="C50" s="2050" t="s">
        <v>85</v>
      </c>
      <c r="D50" s="2044" t="s">
        <v>45</v>
      </c>
      <c r="E50" s="2044" t="s">
        <v>86</v>
      </c>
      <c r="F50" s="2044" t="s">
        <v>46</v>
      </c>
      <c r="G50" s="2044" t="s">
        <v>86</v>
      </c>
      <c r="H50" s="2044" t="s">
        <v>47</v>
      </c>
      <c r="I50" s="2044" t="s">
        <v>86</v>
      </c>
      <c r="J50" s="2044" t="s">
        <v>48</v>
      </c>
      <c r="K50" s="2044" t="s">
        <v>86</v>
      </c>
      <c r="L50" s="1787" t="s">
        <v>192</v>
      </c>
      <c r="M50" s="2044" t="s">
        <v>45</v>
      </c>
      <c r="N50" s="2044" t="s">
        <v>86</v>
      </c>
      <c r="O50" s="2044" t="s">
        <v>46</v>
      </c>
      <c r="P50" s="2044" t="s">
        <v>86</v>
      </c>
      <c r="Q50" s="2044" t="s">
        <v>47</v>
      </c>
      <c r="R50" s="2044" t="s">
        <v>86</v>
      </c>
      <c r="S50" s="2044" t="s">
        <v>48</v>
      </c>
      <c r="T50" s="2044" t="s">
        <v>86</v>
      </c>
      <c r="U50" s="1787" t="s">
        <v>192</v>
      </c>
      <c r="V50" s="2042"/>
      <c r="W50" s="1108"/>
      <c r="X50" s="1109"/>
      <c r="Y50" s="1329" t="s">
        <v>43</v>
      </c>
      <c r="Z50" s="1583">
        <f>+U23</f>
        <v>2963478.2963129091</v>
      </c>
      <c r="AA50" s="1583"/>
      <c r="AB50" s="1500"/>
      <c r="AC50" s="1500"/>
      <c r="AD50" s="1500"/>
      <c r="AE50" s="1500"/>
      <c r="AF50" s="1500"/>
      <c r="AG50" s="1500"/>
      <c r="AH50" s="1577"/>
      <c r="AI50" s="1500"/>
      <c r="AJ50" s="1329"/>
      <c r="AK50" s="1329"/>
    </row>
    <row r="51" spans="1:37" s="60" customFormat="1" ht="18.75" customHeight="1" thickBot="1">
      <c r="A51" s="3"/>
      <c r="B51" s="2008"/>
      <c r="C51" s="2000"/>
      <c r="D51" s="2045"/>
      <c r="E51" s="2045"/>
      <c r="F51" s="2045"/>
      <c r="G51" s="2045"/>
      <c r="H51" s="2045"/>
      <c r="I51" s="2045"/>
      <c r="J51" s="2045"/>
      <c r="K51" s="2045"/>
      <c r="L51" s="1754" t="s">
        <v>193</v>
      </c>
      <c r="M51" s="2045"/>
      <c r="N51" s="2045"/>
      <c r="O51" s="2045"/>
      <c r="P51" s="2045"/>
      <c r="Q51" s="2045"/>
      <c r="R51" s="2045"/>
      <c r="S51" s="2045"/>
      <c r="T51" s="2045"/>
      <c r="U51" s="1754" t="s">
        <v>194</v>
      </c>
      <c r="V51" s="2043"/>
      <c r="W51" s="1108"/>
      <c r="X51" s="1109"/>
      <c r="Y51" s="1329" t="s">
        <v>44</v>
      </c>
      <c r="Z51" s="1583">
        <f>+L23</f>
        <v>214148.21157357129</v>
      </c>
      <c r="AA51" s="1583">
        <f>+L45</f>
        <v>1404419.9004728319</v>
      </c>
      <c r="AB51" s="1500"/>
      <c r="AC51" s="1500"/>
      <c r="AD51" s="1500"/>
      <c r="AE51" s="1500"/>
      <c r="AF51" s="1500"/>
      <c r="AG51" s="1500"/>
      <c r="AH51" s="1577"/>
      <c r="AI51" s="1500"/>
      <c r="AJ51" s="1329"/>
      <c r="AK51" s="1329"/>
    </row>
    <row r="52" spans="1:37" s="60" customFormat="1" ht="18.75" customHeight="1">
      <c r="A52" s="3"/>
      <c r="B52" s="200">
        <v>1</v>
      </c>
      <c r="C52" s="181" t="s">
        <v>88</v>
      </c>
      <c r="D52" s="458">
        <f t="shared" ref="D52:D57" si="29">D7+D29</f>
        <v>85187.03844457792</v>
      </c>
      <c r="E52" s="183">
        <f t="shared" ref="E52:E58" si="30">100*D52/L52</f>
        <v>55.392352749070142</v>
      </c>
      <c r="F52" s="450">
        <f t="shared" ref="F52:F57" si="31">F7+F29</f>
        <v>10193.334754258069</v>
      </c>
      <c r="G52" s="183">
        <f t="shared" ref="G52:G58" si="32">100*F52/L52</f>
        <v>6.6281538213652675</v>
      </c>
      <c r="H52" s="450">
        <f t="shared" ref="H52:J57" si="33">H7+H29</f>
        <v>58405.984289824781</v>
      </c>
      <c r="I52" s="185">
        <f t="shared" ref="I52:I58" si="34">100*H52/L52</f>
        <v>37.978135447723659</v>
      </c>
      <c r="J52" s="184">
        <f>J7+J29</f>
        <v>2.0884191688751699</v>
      </c>
      <c r="K52" s="1285">
        <f>100*J52/L52</f>
        <v>1.3579818409289515E-3</v>
      </c>
      <c r="L52" s="450">
        <f t="shared" ref="L52:L57" si="35">SUM(D52,F52,H52,J52)</f>
        <v>153788.44590782965</v>
      </c>
      <c r="M52" s="184">
        <f t="shared" ref="M52:M57" si="36">+M7</f>
        <v>12.096047922187903</v>
      </c>
      <c r="N52" s="184">
        <f t="shared" ref="N52:N58" si="37">(M52/S52)*100</f>
        <v>5.1490282238589686E-3</v>
      </c>
      <c r="O52" s="184">
        <f t="shared" ref="O52:O57" si="38">+O7</f>
        <v>39.439212043386739</v>
      </c>
      <c r="P52" s="241">
        <f t="shared" ref="P52:P58" si="39">(O52/U52)*100</f>
        <v>1.4108392193173266E-2</v>
      </c>
      <c r="Q52" s="450">
        <f t="shared" ref="Q52:Q57" si="40">+Q7</f>
        <v>44573.761331384419</v>
      </c>
      <c r="R52" s="183">
        <f t="shared" ref="R52:R58" si="41">(Q52/U52)*100</f>
        <v>15.945148845678366</v>
      </c>
      <c r="S52" s="450">
        <f t="shared" ref="S52:S57" si="42">+S7</f>
        <v>234919.04484303741</v>
      </c>
      <c r="T52" s="183">
        <f t="shared" ref="T52:T58" si="43">(S52/U52)*100</f>
        <v>84.036415703365563</v>
      </c>
      <c r="U52" s="453">
        <f t="shared" ref="U52:U58" si="44">SUM(O52,Q52,S52,M52)</f>
        <v>279544.34143438743</v>
      </c>
      <c r="V52" s="407">
        <f>SUM(U52,L52)</f>
        <v>433332.78734221705</v>
      </c>
      <c r="W52" s="1108"/>
      <c r="X52" s="1109"/>
      <c r="Y52" s="1329"/>
      <c r="Z52" s="1500"/>
      <c r="AA52" s="1500"/>
      <c r="AB52" s="1500"/>
      <c r="AC52" s="1500"/>
      <c r="AD52" s="1500"/>
      <c r="AE52" s="1500"/>
      <c r="AF52" s="1500"/>
      <c r="AG52" s="1500"/>
      <c r="AH52" s="1577"/>
      <c r="AI52" s="1500"/>
      <c r="AJ52" s="1329"/>
      <c r="AK52" s="1329"/>
    </row>
    <row r="53" spans="1:37" s="60" customFormat="1" ht="18.75" customHeight="1">
      <c r="A53" s="3"/>
      <c r="B53" s="200">
        <v>2</v>
      </c>
      <c r="C53" s="181" t="s">
        <v>89</v>
      </c>
      <c r="D53" s="458">
        <f t="shared" si="29"/>
        <v>81235.179754302662</v>
      </c>
      <c r="E53" s="183">
        <f t="shared" si="30"/>
        <v>54.894512277665086</v>
      </c>
      <c r="F53" s="450">
        <f t="shared" si="31"/>
        <v>9781.8381806598118</v>
      </c>
      <c r="G53" s="183">
        <f t="shared" si="32"/>
        <v>6.6100578312307148</v>
      </c>
      <c r="H53" s="450">
        <f t="shared" si="33"/>
        <v>56964.664139186556</v>
      </c>
      <c r="I53" s="183">
        <f t="shared" si="34"/>
        <v>38.493759285563947</v>
      </c>
      <c r="J53" s="184">
        <f t="shared" si="33"/>
        <v>2.4722314805256098</v>
      </c>
      <c r="K53" s="1285">
        <f t="shared" ref="K53:K68" si="45">100*J53/L53</f>
        <v>1.670605540252469E-3</v>
      </c>
      <c r="L53" s="450">
        <f t="shared" si="35"/>
        <v>147984.15430562955</v>
      </c>
      <c r="M53" s="184">
        <f t="shared" si="36"/>
        <v>12.714873095698083</v>
      </c>
      <c r="N53" s="184">
        <f t="shared" si="37"/>
        <v>5.5881998844532965E-3</v>
      </c>
      <c r="O53" s="184">
        <f t="shared" si="38"/>
        <v>76.486999867270328</v>
      </c>
      <c r="P53" s="241">
        <f t="shared" si="39"/>
        <v>2.8092791288966017E-2</v>
      </c>
      <c r="Q53" s="450">
        <f t="shared" si="40"/>
        <v>44645.623823499023</v>
      </c>
      <c r="R53" s="183">
        <f t="shared" si="41"/>
        <v>16.397821776455142</v>
      </c>
      <c r="S53" s="450">
        <f t="shared" si="42"/>
        <v>227530.74976919874</v>
      </c>
      <c r="T53" s="183">
        <f>(S53/U53)*100</f>
        <v>83.569415406280726</v>
      </c>
      <c r="U53" s="453">
        <f t="shared" si="44"/>
        <v>272265.57546566072</v>
      </c>
      <c r="V53" s="407">
        <f t="shared" ref="V53:V58" si="46">SUM(L53,U53)</f>
        <v>420249.72977129027</v>
      </c>
      <c r="W53" s="1108"/>
      <c r="X53" s="1109"/>
      <c r="Y53" s="1329"/>
      <c r="Z53" s="1500"/>
      <c r="AA53" s="1500"/>
      <c r="AB53" s="1500"/>
      <c r="AC53" s="1500"/>
      <c r="AD53" s="1500"/>
      <c r="AE53" s="1500"/>
      <c r="AF53" s="1500"/>
      <c r="AG53" s="1500"/>
      <c r="AH53" s="1577"/>
      <c r="AI53" s="1500"/>
      <c r="AJ53" s="1329"/>
      <c r="AK53" s="1329"/>
    </row>
    <row r="54" spans="1:37" s="60" customFormat="1" ht="18.75" customHeight="1">
      <c r="A54" s="3"/>
      <c r="B54" s="200">
        <v>3</v>
      </c>
      <c r="C54" s="181" t="s">
        <v>90</v>
      </c>
      <c r="D54" s="458">
        <f t="shared" si="29"/>
        <v>72284.873277437757</v>
      </c>
      <c r="E54" s="183">
        <f t="shared" si="30"/>
        <v>55.917095205008103</v>
      </c>
      <c r="F54" s="450">
        <f t="shared" si="31"/>
        <v>8346.9492772607628</v>
      </c>
      <c r="G54" s="183">
        <f t="shared" si="32"/>
        <v>6.4569132689293385</v>
      </c>
      <c r="H54" s="450">
        <f t="shared" si="33"/>
        <v>48636.564085860511</v>
      </c>
      <c r="I54" s="183">
        <f t="shared" si="34"/>
        <v>37.623575460876019</v>
      </c>
      <c r="J54" s="184">
        <f t="shared" si="33"/>
        <v>3.1232839474026801</v>
      </c>
      <c r="K54" s="1285">
        <f t="shared" si="45"/>
        <v>2.4160651865416083E-3</v>
      </c>
      <c r="L54" s="450">
        <f t="shared" si="35"/>
        <v>129271.50992450643</v>
      </c>
      <c r="M54" s="184">
        <f t="shared" si="36"/>
        <v>9.8809988282775603</v>
      </c>
      <c r="N54" s="184">
        <f t="shared" si="37"/>
        <v>4.6210857707353909E-3</v>
      </c>
      <c r="O54" s="184">
        <f t="shared" si="38"/>
        <v>48.730117432625903</v>
      </c>
      <c r="P54" s="241">
        <f t="shared" si="39"/>
        <v>1.9220282894541939E-2</v>
      </c>
      <c r="Q54" s="450">
        <f t="shared" si="40"/>
        <v>39652.06787058965</v>
      </c>
      <c r="R54" s="183">
        <f t="shared" si="41"/>
        <v>15.639690646754964</v>
      </c>
      <c r="S54" s="450">
        <f t="shared" si="42"/>
        <v>213824.18155603972</v>
      </c>
      <c r="T54" s="183">
        <f t="shared" si="43"/>
        <v>84.337191776381886</v>
      </c>
      <c r="U54" s="453">
        <f t="shared" si="44"/>
        <v>253534.86054289027</v>
      </c>
      <c r="V54" s="407">
        <f t="shared" si="46"/>
        <v>382806.37046739669</v>
      </c>
      <c r="W54" s="1108"/>
      <c r="X54" s="1109"/>
      <c r="Y54" s="1329"/>
      <c r="Z54" s="1500"/>
      <c r="AA54" s="1500"/>
      <c r="AB54" s="1500"/>
      <c r="AC54" s="1500"/>
      <c r="AD54" s="1500"/>
      <c r="AE54" s="1500"/>
      <c r="AF54" s="1500"/>
      <c r="AG54" s="1500"/>
      <c r="AH54" s="1577"/>
      <c r="AI54" s="1500"/>
      <c r="AJ54" s="1329"/>
      <c r="AK54" s="1329"/>
    </row>
    <row r="55" spans="1:37" s="60" customFormat="1" ht="18.75" customHeight="1">
      <c r="A55" s="3"/>
      <c r="B55" s="200">
        <v>4</v>
      </c>
      <c r="C55" s="181" t="s">
        <v>91</v>
      </c>
      <c r="D55" s="458">
        <f t="shared" si="29"/>
        <v>50240.342181015469</v>
      </c>
      <c r="E55" s="183">
        <f t="shared" si="30"/>
        <v>57.807253981379837</v>
      </c>
      <c r="F55" s="450">
        <f t="shared" si="31"/>
        <v>5094.4583776364971</v>
      </c>
      <c r="G55" s="183">
        <f t="shared" si="32"/>
        <v>5.8617564401240072</v>
      </c>
      <c r="H55" s="450">
        <f t="shared" si="33"/>
        <v>31569.071282056455</v>
      </c>
      <c r="I55" s="183">
        <f t="shared" si="34"/>
        <v>36.323823491944935</v>
      </c>
      <c r="J55" s="184">
        <f t="shared" si="33"/>
        <v>6.2280529801324498</v>
      </c>
      <c r="K55" s="1285">
        <f t="shared" si="45"/>
        <v>7.1660865512188105E-3</v>
      </c>
      <c r="L55" s="450">
        <f t="shared" si="35"/>
        <v>86910.099893688559</v>
      </c>
      <c r="M55" s="184">
        <f t="shared" si="36"/>
        <v>6.8549727740986004</v>
      </c>
      <c r="N55" s="184">
        <f t="shared" si="37"/>
        <v>3.2081074658646238E-3</v>
      </c>
      <c r="O55" s="184">
        <f t="shared" si="38"/>
        <v>38.249786607799848</v>
      </c>
      <c r="P55" s="241">
        <f t="shared" si="39"/>
        <v>1.5588233134042017E-2</v>
      </c>
      <c r="Q55" s="450">
        <f t="shared" si="40"/>
        <v>31654.386857983827</v>
      </c>
      <c r="R55" s="183">
        <f t="shared" si="41"/>
        <v>12.900358559302049</v>
      </c>
      <c r="S55" s="450">
        <f t="shared" si="42"/>
        <v>213676.53194407883</v>
      </c>
      <c r="T55" s="183">
        <f t="shared" si="43"/>
        <v>87.081259547175009</v>
      </c>
      <c r="U55" s="453">
        <f t="shared" si="44"/>
        <v>245376.02356144457</v>
      </c>
      <c r="V55" s="407">
        <f t="shared" si="46"/>
        <v>332286.12345513311</v>
      </c>
      <c r="W55" s="1108"/>
      <c r="X55" s="1109"/>
      <c r="Y55" s="1329"/>
      <c r="Z55" s="1500"/>
      <c r="AA55" s="1500"/>
      <c r="AB55" s="1500"/>
      <c r="AC55" s="1500"/>
      <c r="AD55" s="1500"/>
      <c r="AE55" s="1500"/>
      <c r="AF55" s="1500"/>
      <c r="AG55" s="1500"/>
      <c r="AH55" s="1577"/>
      <c r="AI55" s="1500"/>
      <c r="AJ55" s="1329"/>
      <c r="AK55" s="1329"/>
    </row>
    <row r="56" spans="1:37" s="60" customFormat="1" ht="18.75" customHeight="1">
      <c r="A56" s="3"/>
      <c r="B56" s="200">
        <v>5</v>
      </c>
      <c r="C56" s="181" t="s">
        <v>92</v>
      </c>
      <c r="D56" s="458">
        <f t="shared" si="29"/>
        <v>61598.266612104067</v>
      </c>
      <c r="E56" s="183">
        <f t="shared" si="30"/>
        <v>59.671474220293959</v>
      </c>
      <c r="F56" s="450">
        <f t="shared" si="31"/>
        <v>6376.9301135583064</v>
      </c>
      <c r="G56" s="183">
        <f t="shared" si="32"/>
        <v>6.1774598832792202</v>
      </c>
      <c r="H56" s="450">
        <f t="shared" si="33"/>
        <v>35246.983767723126</v>
      </c>
      <c r="I56" s="183">
        <f t="shared" si="34"/>
        <v>34.14445890958762</v>
      </c>
      <c r="J56" s="184">
        <f t="shared" si="33"/>
        <v>6.8203264983996599</v>
      </c>
      <c r="K56" s="1285">
        <f t="shared" si="45"/>
        <v>6.6069868391925119E-3</v>
      </c>
      <c r="L56" s="450">
        <f t="shared" si="35"/>
        <v>103229.00081988391</v>
      </c>
      <c r="M56" s="184">
        <f t="shared" si="36"/>
        <v>6.7295003142218297</v>
      </c>
      <c r="N56" s="184">
        <f t="shared" si="37"/>
        <v>3.2972610677024414E-3</v>
      </c>
      <c r="O56" s="184">
        <f t="shared" si="38"/>
        <v>29.174301039124281</v>
      </c>
      <c r="P56" s="241">
        <f t="shared" si="39"/>
        <v>1.2397066264450718E-2</v>
      </c>
      <c r="Q56" s="450">
        <f t="shared" si="40"/>
        <v>31202.749636818127</v>
      </c>
      <c r="R56" s="183">
        <f t="shared" si="41"/>
        <v>13.259017049352801</v>
      </c>
      <c r="S56" s="450">
        <f t="shared" si="42"/>
        <v>204093.64548470531</v>
      </c>
      <c r="T56" s="183">
        <f t="shared" si="43"/>
        <v>86.725726310773439</v>
      </c>
      <c r="U56" s="453">
        <f t="shared" si="44"/>
        <v>235332.29892287677</v>
      </c>
      <c r="V56" s="407">
        <f t="shared" si="46"/>
        <v>338561.29974276066</v>
      </c>
      <c r="W56" s="1108"/>
      <c r="X56" s="1109"/>
      <c r="Y56" s="1329"/>
      <c r="Z56" s="1500"/>
      <c r="AA56" s="1500"/>
      <c r="AB56" s="1500"/>
      <c r="AC56" s="1500"/>
      <c r="AD56" s="1500"/>
      <c r="AE56" s="1500"/>
      <c r="AF56" s="1500"/>
      <c r="AG56" s="1500"/>
      <c r="AH56" s="1577"/>
      <c r="AI56" s="1500"/>
      <c r="AJ56" s="1329"/>
      <c r="AK56" s="1329"/>
    </row>
    <row r="57" spans="1:37" s="60" customFormat="1" ht="18.75" customHeight="1" thickBot="1">
      <c r="A57" s="3"/>
      <c r="B57" s="200">
        <v>6</v>
      </c>
      <c r="C57" s="181" t="s">
        <v>93</v>
      </c>
      <c r="D57" s="458">
        <f t="shared" si="29"/>
        <v>75996.887349310709</v>
      </c>
      <c r="E57" s="183">
        <f t="shared" si="30"/>
        <v>59.68682314079814</v>
      </c>
      <c r="F57" s="450">
        <f t="shared" si="31"/>
        <v>8404.1438774794569</v>
      </c>
      <c r="G57" s="183">
        <f t="shared" si="32"/>
        <v>6.6004893984580741</v>
      </c>
      <c r="H57" s="450">
        <f t="shared" si="33"/>
        <v>42916.12474207631</v>
      </c>
      <c r="I57" s="183">
        <f t="shared" si="34"/>
        <v>33.705685018321645</v>
      </c>
      <c r="J57" s="184">
        <f t="shared" si="33"/>
        <v>8.915934873445071</v>
      </c>
      <c r="K57" s="1285">
        <f t="shared" si="45"/>
        <v>7.002442422150295E-3</v>
      </c>
      <c r="L57" s="450">
        <f t="shared" si="35"/>
        <v>127326.07190373991</v>
      </c>
      <c r="M57" s="184">
        <f t="shared" si="36"/>
        <v>6.7075452667979398</v>
      </c>
      <c r="N57" s="184">
        <f t="shared" si="37"/>
        <v>3.5491798648621805E-3</v>
      </c>
      <c r="O57" s="184">
        <f t="shared" si="38"/>
        <v>83.397740742519474</v>
      </c>
      <c r="P57" s="241">
        <f t="shared" si="39"/>
        <v>3.774509272232858E-2</v>
      </c>
      <c r="Q57" s="450">
        <f t="shared" si="40"/>
        <v>31871.186436770513</v>
      </c>
      <c r="R57" s="183">
        <f t="shared" si="41"/>
        <v>14.424622016327557</v>
      </c>
      <c r="S57" s="450">
        <f t="shared" si="42"/>
        <v>188988.59799145182</v>
      </c>
      <c r="T57" s="183">
        <f t="shared" si="43"/>
        <v>85.534597114251838</v>
      </c>
      <c r="U57" s="453">
        <f t="shared" si="44"/>
        <v>220949.88971423166</v>
      </c>
      <c r="V57" s="407">
        <f t="shared" si="46"/>
        <v>348275.96161797154</v>
      </c>
      <c r="W57" s="1108"/>
      <c r="X57" s="1109"/>
      <c r="Y57" s="1329"/>
      <c r="Z57" s="1500"/>
      <c r="AA57" s="1500"/>
      <c r="AB57" s="1500"/>
      <c r="AC57" s="1500"/>
      <c r="AD57" s="1500"/>
      <c r="AE57" s="1500"/>
      <c r="AF57" s="1500"/>
      <c r="AG57" s="1500"/>
      <c r="AH57" s="1577"/>
      <c r="AI57" s="1500"/>
      <c r="AJ57" s="1329"/>
      <c r="AK57" s="1329"/>
    </row>
    <row r="58" spans="1:37" s="60" customFormat="1" ht="18.75" customHeight="1" thickTop="1">
      <c r="A58" s="3"/>
      <c r="B58" s="1788" t="s">
        <v>94</v>
      </c>
      <c r="C58" s="1789"/>
      <c r="D58" s="459">
        <f>SUM(D52:D57)</f>
        <v>426542.58761874866</v>
      </c>
      <c r="E58" s="194">
        <f t="shared" si="30"/>
        <v>56.985610926378449</v>
      </c>
      <c r="F58" s="452">
        <f>SUM(F52:F57)</f>
        <v>48197.654580852904</v>
      </c>
      <c r="G58" s="194">
        <f t="shared" si="32"/>
        <v>6.4391525517808335</v>
      </c>
      <c r="H58" s="452">
        <f>SUM(H52:H57)</f>
        <v>273739.39230672776</v>
      </c>
      <c r="I58" s="194">
        <f t="shared" si="34"/>
        <v>36.571275549060317</v>
      </c>
      <c r="J58" s="452">
        <f>SUM(J52:J57)</f>
        <v>29.64824894878064</v>
      </c>
      <c r="K58" s="1286">
        <f t="shared" si="45"/>
        <v>3.9609727804102617E-3</v>
      </c>
      <c r="L58" s="452">
        <f>SUM(L52:L57)</f>
        <v>748509.28275527805</v>
      </c>
      <c r="M58" s="195">
        <f>SUM(M52:M57)</f>
        <v>54.983938201281916</v>
      </c>
      <c r="N58" s="242">
        <f t="shared" si="37"/>
        <v>4.2854664569713262E-3</v>
      </c>
      <c r="O58" s="452">
        <f>SUM(O52:O57)</f>
        <v>315.47815773272657</v>
      </c>
      <c r="P58" s="243">
        <f t="shared" si="39"/>
        <v>2.0934142792097401E-2</v>
      </c>
      <c r="Q58" s="452">
        <f>SUM(Q52:Q57)</f>
        <v>223599.77595704555</v>
      </c>
      <c r="R58" s="194">
        <f t="shared" si="41"/>
        <v>14.837381046618816</v>
      </c>
      <c r="S58" s="452">
        <f>SUM(S52:S57)</f>
        <v>1283032.7515885117</v>
      </c>
      <c r="T58" s="194">
        <f t="shared" si="43"/>
        <v>85.138036248603527</v>
      </c>
      <c r="U58" s="455">
        <f t="shared" si="44"/>
        <v>1507002.9896414913</v>
      </c>
      <c r="V58" s="457">
        <f t="shared" si="46"/>
        <v>2255512.2723967694</v>
      </c>
      <c r="W58" s="1108"/>
      <c r="X58" s="1109"/>
      <c r="Y58" s="1329"/>
      <c r="Z58" s="1500"/>
      <c r="AA58" s="1500"/>
      <c r="AB58" s="1500"/>
      <c r="AC58" s="1500"/>
      <c r="AD58" s="1500"/>
      <c r="AE58" s="1500"/>
      <c r="AF58" s="1500"/>
      <c r="AG58" s="1500"/>
      <c r="AH58" s="1577"/>
      <c r="AI58" s="1500"/>
      <c r="AJ58" s="1329"/>
      <c r="AK58" s="1329"/>
    </row>
    <row r="59" spans="1:37" s="60" customFormat="1" ht="18.75" customHeight="1">
      <c r="A59" s="3"/>
      <c r="B59" s="200"/>
      <c r="C59" s="201"/>
      <c r="D59" s="202"/>
      <c r="E59" s="244"/>
      <c r="F59" s="202"/>
      <c r="G59" s="244"/>
      <c r="H59" s="202"/>
      <c r="I59" s="244"/>
      <c r="J59" s="202"/>
      <c r="K59" s="244"/>
      <c r="L59" s="202"/>
      <c r="M59" s="202"/>
      <c r="N59" s="202"/>
      <c r="O59" s="202"/>
      <c r="P59" s="244"/>
      <c r="Q59" s="202"/>
      <c r="R59" s="244"/>
      <c r="S59" s="202"/>
      <c r="T59" s="244"/>
      <c r="U59" s="202"/>
      <c r="V59" s="446"/>
      <c r="W59" s="1108"/>
      <c r="X59" s="1109"/>
      <c r="Y59" s="1329"/>
      <c r="Z59" s="1500"/>
      <c r="AA59" s="1500"/>
      <c r="AB59" s="1500"/>
      <c r="AC59" s="1500"/>
      <c r="AD59" s="1500"/>
      <c r="AE59" s="1500"/>
      <c r="AF59" s="1500"/>
      <c r="AG59" s="1500"/>
      <c r="AH59" s="1577"/>
      <c r="AI59" s="1500"/>
      <c r="AJ59" s="1329"/>
      <c r="AK59" s="1329"/>
    </row>
    <row r="60" spans="1:37" s="60" customFormat="1" ht="18.75" customHeight="1">
      <c r="A60" s="3"/>
      <c r="B60" s="245">
        <v>7</v>
      </c>
      <c r="C60" s="181" t="s">
        <v>95</v>
      </c>
      <c r="D60" s="458">
        <f t="shared" ref="D60:D65" si="47">D15+D37</f>
        <v>80408.323948322577</v>
      </c>
      <c r="E60" s="206">
        <f t="shared" ref="E60:E65" si="48">100*D60/L60</f>
        <v>58.805279033815445</v>
      </c>
      <c r="F60" s="449">
        <f t="shared" ref="F60:F65" si="49">F15+F37</f>
        <v>8324.0939068797725</v>
      </c>
      <c r="G60" s="206">
        <f t="shared" ref="G60:G65" si="50">100*F60/L60</f>
        <v>6.0876864590828168</v>
      </c>
      <c r="H60" s="449">
        <f t="shared" ref="H60:J65" si="51">H15+H37</f>
        <v>47998.480229463392</v>
      </c>
      <c r="I60" s="206">
        <f t="shared" ref="I60:I65" si="52">100*H60/L60</f>
        <v>35.102883439116269</v>
      </c>
      <c r="J60" s="207">
        <f>J15+J37</f>
        <v>5.6760281524471896</v>
      </c>
      <c r="K60" s="246">
        <f t="shared" si="45"/>
        <v>4.151067985485749E-3</v>
      </c>
      <c r="L60" s="449">
        <f t="shared" ref="L60:L65" si="53">SUM(D60,F60,H60,J60)</f>
        <v>136736.57411281817</v>
      </c>
      <c r="M60" s="207">
        <f t="shared" ref="M60:M65" si="54">+M15</f>
        <v>9.03610519036509</v>
      </c>
      <c r="N60" s="184">
        <f t="shared" ref="N60:N66" si="55">(M60/S60)*100</f>
        <v>4.7154830483459795E-3</v>
      </c>
      <c r="O60" s="449">
        <f t="shared" ref="O60:O65" si="56">+O15</f>
        <v>137.20687472936561</v>
      </c>
      <c r="P60" s="210">
        <f t="shared" ref="P60:P66" si="57">(O60/U60)*100</f>
        <v>6.0890222963946167E-2</v>
      </c>
      <c r="Q60" s="449">
        <f t="shared" ref="Q60:Q65" si="58">+Q15</f>
        <v>33562.288355511962</v>
      </c>
      <c r="R60" s="206">
        <f t="shared" ref="R60:R66" si="59">(Q60/U60)*100</f>
        <v>14.894408353650768</v>
      </c>
      <c r="S60" s="449">
        <f t="shared" ref="S60:S65" si="60">+S15</f>
        <v>191626.28934769743</v>
      </c>
      <c r="T60" s="206">
        <f t="shared" ref="T60:T66" si="61">(S60/U60)*100</f>
        <v>85.040691344000763</v>
      </c>
      <c r="U60" s="453">
        <f t="shared" ref="U60:U66" si="62">SUM(O60,Q60,S60,M60)</f>
        <v>225334.82068312913</v>
      </c>
      <c r="V60" s="407">
        <f t="shared" ref="V60:V66" si="63">SUM(L60,U60)</f>
        <v>362071.3947959473</v>
      </c>
      <c r="W60" s="1108"/>
      <c r="X60" s="1109"/>
      <c r="Y60" s="1329"/>
      <c r="Z60" s="1500"/>
      <c r="AA60" s="1500"/>
      <c r="AB60" s="1500"/>
      <c r="AC60" s="1500"/>
      <c r="AD60" s="1500"/>
      <c r="AE60" s="1500"/>
      <c r="AF60" s="1500"/>
      <c r="AG60" s="1500"/>
      <c r="AH60" s="1500"/>
      <c r="AI60" s="1500"/>
      <c r="AJ60" s="1329"/>
      <c r="AK60" s="1329"/>
    </row>
    <row r="61" spans="1:37" s="60" customFormat="1" ht="18.75" customHeight="1">
      <c r="A61" s="3"/>
      <c r="B61" s="200">
        <v>8</v>
      </c>
      <c r="C61" s="181" t="s">
        <v>96</v>
      </c>
      <c r="D61" s="458">
        <f t="shared" si="47"/>
        <v>83690.223794368154</v>
      </c>
      <c r="E61" s="189">
        <f t="shared" si="48"/>
        <v>59.129786878494556</v>
      </c>
      <c r="F61" s="450">
        <f t="shared" si="49"/>
        <v>8644.0529218719348</v>
      </c>
      <c r="G61" s="189">
        <f t="shared" si="50"/>
        <v>6.1072964542736834</v>
      </c>
      <c r="H61" s="450">
        <f t="shared" si="51"/>
        <v>49198.177953846607</v>
      </c>
      <c r="I61" s="189">
        <f t="shared" si="52"/>
        <v>34.760066891074111</v>
      </c>
      <c r="J61" s="184">
        <f t="shared" si="51"/>
        <v>4.0334730934963403</v>
      </c>
      <c r="K61" s="247">
        <f t="shared" si="45"/>
        <v>2.8497761576619209E-3</v>
      </c>
      <c r="L61" s="450">
        <f t="shared" si="53"/>
        <v>141536.48814318018</v>
      </c>
      <c r="M61" s="184">
        <f t="shared" si="54"/>
        <v>9.4841940074155797</v>
      </c>
      <c r="N61" s="184">
        <f t="shared" si="55"/>
        <v>4.8506110785450736E-3</v>
      </c>
      <c r="O61" s="450">
        <f t="shared" si="56"/>
        <v>18.394566188996897</v>
      </c>
      <c r="P61" s="188">
        <f t="shared" si="57"/>
        <v>7.9946886859136087E-3</v>
      </c>
      <c r="Q61" s="450">
        <f t="shared" si="58"/>
        <v>34531.198679627414</v>
      </c>
      <c r="R61" s="189">
        <f t="shared" si="59"/>
        <v>15.008029031975056</v>
      </c>
      <c r="S61" s="450">
        <f t="shared" si="60"/>
        <v>195525.75652510027</v>
      </c>
      <c r="T61" s="189">
        <f t="shared" si="61"/>
        <v>84.979854237114864</v>
      </c>
      <c r="U61" s="453">
        <f t="shared" si="62"/>
        <v>230084.8339649241</v>
      </c>
      <c r="V61" s="407">
        <f t="shared" si="63"/>
        <v>371621.32210810424</v>
      </c>
      <c r="W61" s="1108"/>
      <c r="X61" s="1109"/>
      <c r="Y61" s="1329"/>
      <c r="Z61" s="1500"/>
      <c r="AA61" s="1500"/>
      <c r="AB61" s="1500"/>
      <c r="AC61" s="1500"/>
      <c r="AD61" s="1500"/>
      <c r="AE61" s="1500"/>
      <c r="AF61" s="1500"/>
      <c r="AG61" s="1500"/>
      <c r="AH61" s="1500"/>
      <c r="AI61" s="1500"/>
      <c r="AJ61" s="1329"/>
      <c r="AK61" s="1329"/>
    </row>
    <row r="62" spans="1:37" s="60" customFormat="1" ht="18.75" customHeight="1">
      <c r="A62" s="3"/>
      <c r="B62" s="200">
        <v>9</v>
      </c>
      <c r="C62" s="181" t="s">
        <v>171</v>
      </c>
      <c r="D62" s="458">
        <f t="shared" si="47"/>
        <v>81292.690136303208</v>
      </c>
      <c r="E62" s="189">
        <f t="shared" si="48"/>
        <v>57.544361734028456</v>
      </c>
      <c r="F62" s="450">
        <f t="shared" si="49"/>
        <v>9617.419934290614</v>
      </c>
      <c r="G62" s="189">
        <f t="shared" si="50"/>
        <v>6.8078481683770544</v>
      </c>
      <c r="H62" s="450">
        <f t="shared" si="51"/>
        <v>50355.980548514664</v>
      </c>
      <c r="I62" s="189">
        <f t="shared" si="52"/>
        <v>35.645305319541762</v>
      </c>
      <c r="J62" s="184">
        <f t="shared" si="51"/>
        <v>3.5102360372340402</v>
      </c>
      <c r="K62" s="247">
        <f t="shared" si="45"/>
        <v>2.4847780527343225E-3</v>
      </c>
      <c r="L62" s="450">
        <f t="shared" si="53"/>
        <v>141269.60085514572</v>
      </c>
      <c r="M62" s="184">
        <f t="shared" si="54"/>
        <v>10.787266008592475</v>
      </c>
      <c r="N62" s="184">
        <f t="shared" si="55"/>
        <v>5.2321433320342402E-3</v>
      </c>
      <c r="O62" s="450">
        <f t="shared" si="56"/>
        <v>27.122319455810157</v>
      </c>
      <c r="P62" s="188">
        <f t="shared" si="57"/>
        <v>1.1218473696231532E-2</v>
      </c>
      <c r="Q62" s="450">
        <f t="shared" si="58"/>
        <v>35553.897654715562</v>
      </c>
      <c r="R62" s="189">
        <f t="shared" si="59"/>
        <v>14.705986569024443</v>
      </c>
      <c r="S62" s="450">
        <f t="shared" si="60"/>
        <v>206172.9834988756</v>
      </c>
      <c r="T62" s="189">
        <f t="shared" si="61"/>
        <v>85.278333072661795</v>
      </c>
      <c r="U62" s="453">
        <f t="shared" si="62"/>
        <v>241764.79073905558</v>
      </c>
      <c r="V62" s="407">
        <f t="shared" si="63"/>
        <v>383034.39159420133</v>
      </c>
      <c r="W62" s="1108"/>
      <c r="X62" s="1109"/>
      <c r="Y62" s="1329"/>
      <c r="Z62" s="1500"/>
      <c r="AA62" s="1500"/>
      <c r="AB62" s="1500"/>
      <c r="AC62" s="1500"/>
      <c r="AD62" s="1500"/>
      <c r="AE62" s="1500"/>
      <c r="AF62" s="1500"/>
      <c r="AG62" s="1500"/>
      <c r="AH62" s="1500"/>
      <c r="AI62" s="1500"/>
      <c r="AJ62" s="1329"/>
      <c r="AK62" s="1329"/>
    </row>
    <row r="63" spans="1:37" s="60" customFormat="1" ht="18.75" customHeight="1">
      <c r="A63" s="3"/>
      <c r="B63" s="200">
        <v>10</v>
      </c>
      <c r="C63" s="181" t="s">
        <v>98</v>
      </c>
      <c r="D63" s="458">
        <f t="shared" si="47"/>
        <v>84044.765603797438</v>
      </c>
      <c r="E63" s="189">
        <f t="shared" si="48"/>
        <v>57.338950042535757</v>
      </c>
      <c r="F63" s="450">
        <f t="shared" si="49"/>
        <v>9084.2709355262323</v>
      </c>
      <c r="G63" s="189">
        <f t="shared" si="50"/>
        <v>6.1976799340548441</v>
      </c>
      <c r="H63" s="450">
        <f t="shared" si="51"/>
        <v>53442.84103137994</v>
      </c>
      <c r="I63" s="189">
        <f t="shared" si="52"/>
        <v>36.461002300552742</v>
      </c>
      <c r="J63" s="184">
        <f t="shared" si="51"/>
        <v>3.4704980184188998</v>
      </c>
      <c r="K63" s="247">
        <f t="shared" si="45"/>
        <v>2.3677228566373601E-3</v>
      </c>
      <c r="L63" s="450">
        <f t="shared" si="53"/>
        <v>146575.34806872206</v>
      </c>
      <c r="M63" s="184">
        <f t="shared" si="54"/>
        <v>11.35153109533711</v>
      </c>
      <c r="N63" s="184">
        <f t="shared" si="55"/>
        <v>5.3247350804166982E-3</v>
      </c>
      <c r="O63" s="450">
        <f t="shared" si="56"/>
        <v>23.136854627165647</v>
      </c>
      <c r="P63" s="188">
        <f t="shared" si="57"/>
        <v>9.2823520562996618E-3</v>
      </c>
      <c r="Q63" s="450">
        <f t="shared" si="58"/>
        <v>36036.991822359196</v>
      </c>
      <c r="R63" s="189">
        <f t="shared" si="59"/>
        <v>14.457801223869662</v>
      </c>
      <c r="S63" s="450">
        <f t="shared" si="60"/>
        <v>213184.89885225936</v>
      </c>
      <c r="T63" s="189">
        <f t="shared" si="61"/>
        <v>85.528362265364791</v>
      </c>
      <c r="U63" s="453">
        <f t="shared" si="62"/>
        <v>249256.37906034105</v>
      </c>
      <c r="V63" s="407">
        <f t="shared" si="63"/>
        <v>395831.7271290631</v>
      </c>
      <c r="W63" s="1108"/>
      <c r="X63" s="1109"/>
      <c r="Y63" s="1329"/>
      <c r="Z63" s="1500"/>
      <c r="AA63" s="1500"/>
      <c r="AB63" s="1500"/>
      <c r="AC63" s="1500"/>
      <c r="AD63" s="1500"/>
      <c r="AE63" s="1500"/>
      <c r="AF63" s="1500"/>
      <c r="AG63" s="1500"/>
      <c r="AH63" s="1500"/>
      <c r="AI63" s="1500"/>
      <c r="AJ63" s="1329"/>
      <c r="AK63" s="1329"/>
    </row>
    <row r="64" spans="1:37" s="60" customFormat="1" ht="18.75" customHeight="1">
      <c r="A64" s="3"/>
      <c r="B64" s="200">
        <v>11</v>
      </c>
      <c r="C64" s="181" t="s">
        <v>99</v>
      </c>
      <c r="D64" s="458">
        <f t="shared" si="47"/>
        <v>85814.254908580828</v>
      </c>
      <c r="E64" s="189">
        <f t="shared" si="48"/>
        <v>57.225092820813714</v>
      </c>
      <c r="F64" s="450">
        <f t="shared" si="49"/>
        <v>9544.2625139012562</v>
      </c>
      <c r="G64" s="189">
        <f t="shared" si="50"/>
        <v>6.3645755457069031</v>
      </c>
      <c r="H64" s="450">
        <f t="shared" si="51"/>
        <v>54596.39649960833</v>
      </c>
      <c r="I64" s="189">
        <f t="shared" si="52"/>
        <v>36.407515985547853</v>
      </c>
      <c r="J64" s="184">
        <f t="shared" si="51"/>
        <v>4.2223213177936501</v>
      </c>
      <c r="K64" s="247">
        <f t="shared" si="45"/>
        <v>2.8156479315405844E-3</v>
      </c>
      <c r="L64" s="450">
        <f t="shared" si="53"/>
        <v>149959.1362434082</v>
      </c>
      <c r="M64" s="184">
        <f t="shared" si="54"/>
        <v>11.715775906445115</v>
      </c>
      <c r="N64" s="184">
        <f t="shared" si="55"/>
        <v>5.4655680792376881E-3</v>
      </c>
      <c r="O64" s="450">
        <f t="shared" si="56"/>
        <v>26.199896915380886</v>
      </c>
      <c r="P64" s="188">
        <f t="shared" si="57"/>
        <v>1.0427992612449536E-2</v>
      </c>
      <c r="Q64" s="450">
        <f t="shared" si="58"/>
        <v>36851.866303736919</v>
      </c>
      <c r="R64" s="189">
        <f t="shared" si="59"/>
        <v>14.667652732051209</v>
      </c>
      <c r="S64" s="450">
        <f t="shared" si="60"/>
        <v>214356.05112944046</v>
      </c>
      <c r="T64" s="189">
        <f t="shared" si="61"/>
        <v>85.317256202615241</v>
      </c>
      <c r="U64" s="453">
        <f t="shared" si="62"/>
        <v>251245.83310599922</v>
      </c>
      <c r="V64" s="407">
        <f t="shared" si="63"/>
        <v>401204.96934940742</v>
      </c>
      <c r="W64" s="1108"/>
      <c r="X64" s="1109"/>
      <c r="Y64" s="1329"/>
      <c r="Z64" s="1500"/>
      <c r="AA64" s="1500"/>
      <c r="AB64" s="1500"/>
      <c r="AC64" s="1500"/>
      <c r="AD64" s="1500"/>
      <c r="AE64" s="1500"/>
      <c r="AF64" s="1500"/>
      <c r="AG64" s="1500"/>
      <c r="AH64" s="1500"/>
      <c r="AI64" s="1500"/>
      <c r="AJ64" s="1329"/>
      <c r="AK64" s="1329"/>
    </row>
    <row r="65" spans="1:37" s="60" customFormat="1" ht="18.75" customHeight="1" thickBot="1">
      <c r="A65" s="3"/>
      <c r="B65" s="200">
        <v>12</v>
      </c>
      <c r="C65" s="181" t="s">
        <v>100</v>
      </c>
      <c r="D65" s="458">
        <f t="shared" si="47"/>
        <v>86951.064872381161</v>
      </c>
      <c r="E65" s="189">
        <f t="shared" si="48"/>
        <v>56.468447296869883</v>
      </c>
      <c r="F65" s="450">
        <f t="shared" si="49"/>
        <v>10064.931408127675</v>
      </c>
      <c r="G65" s="189">
        <f t="shared" si="50"/>
        <v>6.5364472488133627</v>
      </c>
      <c r="H65" s="450">
        <f t="shared" si="51"/>
        <v>56963.070001326458</v>
      </c>
      <c r="I65" s="189">
        <f t="shared" si="52"/>
        <v>36.993406819788447</v>
      </c>
      <c r="J65" s="184">
        <f t="shared" si="51"/>
        <v>2.61558601546494</v>
      </c>
      <c r="K65" s="247">
        <f t="shared" si="45"/>
        <v>1.6986345283003679E-3</v>
      </c>
      <c r="L65" s="450">
        <f t="shared" si="53"/>
        <v>153981.68186785077</v>
      </c>
      <c r="M65" s="184">
        <f t="shared" si="54"/>
        <v>11.732500561760618</v>
      </c>
      <c r="N65" s="184">
        <f t="shared" si="55"/>
        <v>5.3253071449028307E-3</v>
      </c>
      <c r="O65" s="450">
        <f t="shared" si="56"/>
        <v>22.559981759302083</v>
      </c>
      <c r="P65" s="188">
        <f t="shared" si="57"/>
        <v>8.71753140494895E-3</v>
      </c>
      <c r="Q65" s="450">
        <f t="shared" si="58"/>
        <v>38438.41536659831</v>
      </c>
      <c r="R65" s="189">
        <f t="shared" si="59"/>
        <v>14.853207626226354</v>
      </c>
      <c r="S65" s="450">
        <f t="shared" si="60"/>
        <v>220315.94126904951</v>
      </c>
      <c r="T65" s="189">
        <f t="shared" si="61"/>
        <v>85.133541219815413</v>
      </c>
      <c r="U65" s="453">
        <f t="shared" si="62"/>
        <v>258788.64911796889</v>
      </c>
      <c r="V65" s="407">
        <f t="shared" si="63"/>
        <v>412770.33098581969</v>
      </c>
      <c r="W65" s="1108"/>
      <c r="X65" s="1109"/>
      <c r="Y65" s="1329"/>
      <c r="Z65" s="1500"/>
      <c r="AA65" s="1500"/>
      <c r="AB65" s="1500"/>
      <c r="AC65" s="1500"/>
      <c r="AD65" s="1500"/>
      <c r="AE65" s="1500"/>
      <c r="AF65" s="1500"/>
      <c r="AG65" s="1500"/>
      <c r="AH65" s="1500"/>
      <c r="AI65" s="1500"/>
      <c r="AJ65" s="1329"/>
      <c r="AK65" s="1329"/>
    </row>
    <row r="66" spans="1:37" s="60" customFormat="1" ht="18.75" customHeight="1" thickTop="1" thickBot="1">
      <c r="A66" s="3"/>
      <c r="B66" s="1790" t="s">
        <v>101</v>
      </c>
      <c r="C66" s="1791"/>
      <c r="D66" s="461">
        <f>SUM(D60:D65)</f>
        <v>502201.32326375332</v>
      </c>
      <c r="E66" s="212">
        <f>100*D66/L66</f>
        <v>57.720386984971888</v>
      </c>
      <c r="F66" s="451">
        <f>SUM(F60:F65)</f>
        <v>55279.031620597489</v>
      </c>
      <c r="G66" s="212">
        <f>100*F66/L66</f>
        <v>6.3534820588667236</v>
      </c>
      <c r="H66" s="451">
        <f>SUM(H60:H65)</f>
        <v>312554.94626413938</v>
      </c>
      <c r="I66" s="212">
        <f>100*H66/L66</f>
        <v>35.92342675480824</v>
      </c>
      <c r="J66" s="451">
        <f>SUM(J60:J65)</f>
        <v>23.528142634855058</v>
      </c>
      <c r="K66" s="248">
        <f t="shared" si="45"/>
        <v>2.7042013531457941E-3</v>
      </c>
      <c r="L66" s="451">
        <f>SUM(L60:L65)</f>
        <v>870058.82929112506</v>
      </c>
      <c r="M66" s="213">
        <f>SUM(M60:M65)</f>
        <v>64.107372769915997</v>
      </c>
      <c r="N66" s="213">
        <f t="shared" si="55"/>
        <v>5.1650263111927787E-3</v>
      </c>
      <c r="O66" s="451">
        <f>SUM(O60:O65)</f>
        <v>254.62049367602128</v>
      </c>
      <c r="P66" s="215">
        <f t="shared" si="57"/>
        <v>1.7481964336073973E-2</v>
      </c>
      <c r="Q66" s="451">
        <f>SUM(Q60:Q65)</f>
        <v>214974.65818254938</v>
      </c>
      <c r="R66" s="212">
        <f t="shared" si="59"/>
        <v>14.759924675540542</v>
      </c>
      <c r="S66" s="451">
        <f>SUM(S60:S65)</f>
        <v>1241181.9206224226</v>
      </c>
      <c r="T66" s="212">
        <f t="shared" si="61"/>
        <v>85.21819181809407</v>
      </c>
      <c r="U66" s="454">
        <f t="shared" si="62"/>
        <v>1456475.3066714178</v>
      </c>
      <c r="V66" s="456">
        <f t="shared" si="63"/>
        <v>2326534.1359625431</v>
      </c>
      <c r="W66" s="1108"/>
      <c r="X66" s="1109"/>
      <c r="Y66" s="1329"/>
      <c r="Z66" s="1500"/>
      <c r="AA66" s="1500"/>
      <c r="AB66" s="1500"/>
      <c r="AC66" s="1500"/>
      <c r="AD66" s="1500"/>
      <c r="AE66" s="1500"/>
      <c r="AF66" s="1500"/>
      <c r="AG66" s="1500"/>
      <c r="AH66" s="1496"/>
      <c r="AI66" s="1500"/>
      <c r="AJ66" s="1463"/>
      <c r="AK66" s="1329"/>
    </row>
    <row r="67" spans="1:37" s="60" customFormat="1" ht="18.75" customHeight="1" thickBot="1">
      <c r="A67" s="3"/>
      <c r="B67" s="3"/>
      <c r="C67" s="3"/>
      <c r="D67" s="216"/>
      <c r="E67" s="218"/>
      <c r="F67" s="216"/>
      <c r="G67" s="218"/>
      <c r="H67" s="216"/>
      <c r="I67" s="218"/>
      <c r="J67" s="216"/>
      <c r="K67" s="238"/>
      <c r="L67" s="216"/>
      <c r="M67" s="216"/>
      <c r="N67" s="216"/>
      <c r="O67" s="216"/>
      <c r="P67" s="250"/>
      <c r="Q67" s="216"/>
      <c r="R67" s="218"/>
      <c r="S67" s="216"/>
      <c r="T67" s="218"/>
      <c r="U67" s="216"/>
      <c r="V67" s="216"/>
      <c r="W67" s="1108"/>
      <c r="X67" s="1109"/>
      <c r="Y67" s="1329"/>
      <c r="Z67" s="1500"/>
      <c r="AA67" s="1500"/>
      <c r="AB67" s="1500"/>
      <c r="AC67" s="1500"/>
      <c r="AD67" s="1500"/>
      <c r="AE67" s="1500"/>
      <c r="AF67" s="1500"/>
      <c r="AG67" s="1500"/>
      <c r="AH67" s="1500"/>
      <c r="AI67" s="1500"/>
      <c r="AJ67" s="1329"/>
      <c r="AK67" s="1329"/>
    </row>
    <row r="68" spans="1:37" s="60" customFormat="1" ht="18.75" customHeight="1" thickBot="1">
      <c r="A68" s="3"/>
      <c r="B68" s="1784" t="s">
        <v>102</v>
      </c>
      <c r="C68" s="1779"/>
      <c r="D68" s="447">
        <f>SUM(D66,D58)</f>
        <v>928743.91088250198</v>
      </c>
      <c r="E68" s="220">
        <f>100*D68/L68</f>
        <v>57.380588680217102</v>
      </c>
      <c r="F68" s="448">
        <f>SUM(F66,F58)</f>
        <v>103476.68620145039</v>
      </c>
      <c r="G68" s="220">
        <f>100*F68/L68</f>
        <v>6.3931005084872066</v>
      </c>
      <c r="H68" s="448">
        <f>SUM(H66,H58)</f>
        <v>586294.3385708672</v>
      </c>
      <c r="I68" s="220">
        <f>100*H68/L68</f>
        <v>36.223025414086408</v>
      </c>
      <c r="J68" s="448">
        <f>SUM(J66,J58)</f>
        <v>53.176391583635699</v>
      </c>
      <c r="K68" s="251">
        <f t="shared" si="45"/>
        <v>3.2853972092903292E-3</v>
      </c>
      <c r="L68" s="448">
        <f>SUM(L52:L57,L60:L65)</f>
        <v>1618568.1120464031</v>
      </c>
      <c r="M68" s="221">
        <f>SUM(M66,M58)</f>
        <v>119.09131097119791</v>
      </c>
      <c r="N68" s="223">
        <f>(M68/S68)*100</f>
        <v>4.7179549458401257E-3</v>
      </c>
      <c r="O68" s="448">
        <f>SUM(O66,O58)</f>
        <v>570.09865140874786</v>
      </c>
      <c r="P68" s="223">
        <f>(O68/U68)*100</f>
        <v>1.9237483605601274E-2</v>
      </c>
      <c r="Q68" s="448">
        <f>SUM(Q66,Q58)</f>
        <v>438574.4341395949</v>
      </c>
      <c r="R68" s="220">
        <f>(Q68/U68)*100</f>
        <v>14.799313181583242</v>
      </c>
      <c r="S68" s="448">
        <f>SUM(S66,S58)</f>
        <v>2524214.6722109346</v>
      </c>
      <c r="T68" s="220">
        <f>(S68/U68)*100</f>
        <v>85.177430702006617</v>
      </c>
      <c r="U68" s="468">
        <f>SUM(U66,U58)</f>
        <v>2963478.2963129091</v>
      </c>
      <c r="V68" s="470">
        <f>SUM(V58,V66)</f>
        <v>4582046.4083593125</v>
      </c>
      <c r="W68" s="1110"/>
      <c r="X68" s="1109"/>
      <c r="Y68" s="1329"/>
      <c r="Z68" s="1500"/>
      <c r="AA68" s="1500"/>
      <c r="AB68" s="1500"/>
      <c r="AC68" s="1500"/>
      <c r="AD68" s="1500"/>
      <c r="AE68" s="1500"/>
      <c r="AF68" s="1500"/>
      <c r="AG68" s="1500"/>
      <c r="AH68" s="1500"/>
      <c r="AI68" s="1500"/>
      <c r="AJ68" s="1329"/>
      <c r="AK68" s="1329"/>
    </row>
    <row r="69" spans="1:37" s="60" customFormat="1" ht="18.75" customHeight="1">
      <c r="A69" s="3"/>
      <c r="B69" s="3"/>
      <c r="C69" s="3"/>
      <c r="D69" s="1111"/>
      <c r="E69" s="3"/>
      <c r="F69" s="1111"/>
      <c r="G69" s="3"/>
      <c r="H69" s="1111"/>
      <c r="I69" s="3"/>
      <c r="J69" s="3"/>
      <c r="K69" s="3"/>
      <c r="L69" s="1111"/>
      <c r="M69" s="1111"/>
      <c r="N69" s="1111"/>
      <c r="O69" s="216"/>
      <c r="P69" s="1112"/>
      <c r="Q69" s="216"/>
      <c r="R69" s="1113"/>
      <c r="S69" s="216"/>
      <c r="T69" s="1113"/>
      <c r="U69" s="216"/>
      <c r="V69" s="3"/>
      <c r="W69" s="1108"/>
      <c r="X69" s="1109"/>
      <c r="Y69" s="1329"/>
      <c r="Z69" s="1500"/>
      <c r="AA69" s="1500"/>
      <c r="AB69" s="1500"/>
      <c r="AC69" s="1500"/>
      <c r="AD69" s="1500"/>
      <c r="AE69" s="1500"/>
      <c r="AF69" s="1500"/>
      <c r="AG69" s="1500"/>
      <c r="AH69" s="1500"/>
      <c r="AI69" s="1500"/>
      <c r="AJ69" s="1329"/>
      <c r="AK69" s="1329"/>
    </row>
    <row r="70" spans="1:37" s="60" customFormat="1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1114"/>
      <c r="M70" s="1114"/>
      <c r="N70" s="1114"/>
      <c r="O70" s="1001"/>
      <c r="P70" s="3"/>
      <c r="Q70" s="3"/>
      <c r="R70" s="3"/>
      <c r="S70" s="3"/>
      <c r="T70" s="3"/>
      <c r="U70" s="1001"/>
      <c r="V70" s="3"/>
      <c r="W70" s="1108"/>
      <c r="X70" s="635"/>
      <c r="Y70" s="1329"/>
      <c r="Z70" s="1500"/>
      <c r="AA70" s="1500"/>
      <c r="AB70" s="1500"/>
      <c r="AC70" s="1500"/>
      <c r="AD70" s="1500"/>
      <c r="AE70" s="1500"/>
      <c r="AF70" s="1500"/>
      <c r="AG70" s="1500"/>
      <c r="AH70" s="1500"/>
      <c r="AI70" s="1500"/>
      <c r="AJ70" s="1329"/>
      <c r="AK70" s="1329"/>
    </row>
    <row r="71" spans="1:37" s="60" customFormat="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1108"/>
      <c r="X71" s="1115"/>
      <c r="Y71" s="1578"/>
      <c r="Z71" s="1500"/>
      <c r="AA71" s="1500"/>
      <c r="AB71" s="1500"/>
      <c r="AC71" s="1500"/>
      <c r="AD71" s="1500"/>
      <c r="AE71" s="1500"/>
      <c r="AF71" s="1500"/>
      <c r="AG71" s="1500"/>
      <c r="AH71" s="1500"/>
      <c r="AI71" s="1500"/>
      <c r="AJ71" s="1329"/>
      <c r="AK71" s="1329"/>
    </row>
    <row r="72" spans="1:37" s="60" customFormat="1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1108"/>
      <c r="X72" s="635"/>
      <c r="Y72" s="1329"/>
      <c r="Z72" s="1500"/>
      <c r="AA72" s="1500"/>
      <c r="AB72" s="1500"/>
      <c r="AC72" s="1500"/>
      <c r="AD72" s="1500"/>
      <c r="AE72" s="1500"/>
      <c r="AF72" s="1500"/>
      <c r="AG72" s="1500"/>
      <c r="AH72" s="1500"/>
      <c r="AI72" s="1500"/>
      <c r="AJ72" s="1329"/>
      <c r="AK72" s="1329"/>
    </row>
    <row r="73" spans="1:37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X73" s="589"/>
    </row>
    <row r="74" spans="1:37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X74" s="589"/>
    </row>
    <row r="75" spans="1:37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X75" s="589"/>
    </row>
    <row r="76" spans="1:37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X76" s="617"/>
      <c r="Y76" s="1330" t="s">
        <v>195</v>
      </c>
    </row>
    <row r="77" spans="1:37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X77" s="617"/>
      <c r="Y77" s="1330" t="s">
        <v>45</v>
      </c>
      <c r="Z77" s="1497">
        <f>+D68</f>
        <v>928743.91088250198</v>
      </c>
      <c r="AA77" s="1569">
        <f>Z77/$L$68</f>
        <v>0.57380588680217093</v>
      </c>
    </row>
    <row r="78" spans="1:37" ht="18.7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X78" s="589"/>
      <c r="Y78" s="1330" t="s">
        <v>46</v>
      </c>
      <c r="Z78" s="1497">
        <f>+F68</f>
        <v>103476.68620145039</v>
      </c>
      <c r="AA78" s="1569">
        <f t="shared" ref="AA78:AA79" si="64">Z78/$L$68</f>
        <v>6.3931005084872067E-2</v>
      </c>
    </row>
    <row r="79" spans="1:37" ht="18.7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X79" s="589"/>
      <c r="Y79" s="1330" t="s">
        <v>47</v>
      </c>
      <c r="Z79" s="1497">
        <f>+H68</f>
        <v>586294.3385708672</v>
      </c>
      <c r="AA79" s="1569">
        <f t="shared" si="64"/>
        <v>0.36223025414086413</v>
      </c>
    </row>
    <row r="80" spans="1:37" ht="18.7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X80" s="589"/>
    </row>
    <row r="81" spans="2:28" ht="18.7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X81" s="589"/>
    </row>
    <row r="82" spans="2:28" ht="18.7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X82" s="589"/>
      <c r="Y82" s="1330" t="s">
        <v>196</v>
      </c>
    </row>
    <row r="83" spans="2:28" ht="18.7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X83" s="589"/>
      <c r="Y83" s="1330" t="s">
        <v>45</v>
      </c>
      <c r="Z83" s="1497">
        <f>+M68</f>
        <v>119.09131097119791</v>
      </c>
      <c r="AA83" s="1573">
        <f>Z83/$U$68</f>
        <v>4.0186328045448673E-5</v>
      </c>
      <c r="AB83" s="1500"/>
    </row>
    <row r="84" spans="2:28" ht="18.7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X84" s="589"/>
      <c r="Y84" s="1330" t="s">
        <v>46</v>
      </c>
      <c r="Z84" s="1497">
        <f>+O68</f>
        <v>570.09865140874786</v>
      </c>
      <c r="AA84" s="1573">
        <f t="shared" ref="AA84:AA86" si="65">Z84/$U$68</f>
        <v>1.9237483605601274E-4</v>
      </c>
      <c r="AB84" s="1500"/>
    </row>
    <row r="85" spans="2:28" ht="18.7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X85" s="589"/>
      <c r="Y85" s="1330" t="s">
        <v>47</v>
      </c>
      <c r="Z85" s="1497">
        <f>+Q68</f>
        <v>438574.4341395949</v>
      </c>
      <c r="AA85" s="1573">
        <f t="shared" si="65"/>
        <v>0.14799313181583243</v>
      </c>
    </row>
    <row r="86" spans="2:28" ht="18.7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X86" s="589"/>
      <c r="Y86" s="1330" t="s">
        <v>48</v>
      </c>
      <c r="Z86" s="1497">
        <f>+S68</f>
        <v>2524214.6722109346</v>
      </c>
      <c r="AA86" s="1573">
        <f t="shared" si="65"/>
        <v>0.85177430702006618</v>
      </c>
    </row>
    <row r="87" spans="2:28" ht="18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X87" s="589"/>
    </row>
    <row r="88" spans="2:28" ht="18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X88" s="589"/>
    </row>
    <row r="89" spans="2:28" ht="18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X89" s="589"/>
    </row>
    <row r="90" spans="2:28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X90" s="589"/>
    </row>
    <row r="91" spans="2:28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X91" s="589"/>
    </row>
    <row r="92" spans="2:28" ht="16.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2:28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2:28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2:28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2:28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</sheetData>
  <mergeCells count="33">
    <mergeCell ref="B5:B6"/>
    <mergeCell ref="V5:V6"/>
    <mergeCell ref="B13:C13"/>
    <mergeCell ref="B21:C21"/>
    <mergeCell ref="L5:L6"/>
    <mergeCell ref="C5:K5"/>
    <mergeCell ref="U5:U6"/>
    <mergeCell ref="M5:T5"/>
    <mergeCell ref="B27:B28"/>
    <mergeCell ref="C27:C28"/>
    <mergeCell ref="D27:K27"/>
    <mergeCell ref="L27:L28"/>
    <mergeCell ref="B49:B51"/>
    <mergeCell ref="C49:L49"/>
    <mergeCell ref="K50:K51"/>
    <mergeCell ref="C50:C51"/>
    <mergeCell ref="D50:D51"/>
    <mergeCell ref="E50:E51"/>
    <mergeCell ref="F50:F51"/>
    <mergeCell ref="G50:G51"/>
    <mergeCell ref="H50:H51"/>
    <mergeCell ref="M50:M51"/>
    <mergeCell ref="I50:I51"/>
    <mergeCell ref="J50:J51"/>
    <mergeCell ref="T50:T51"/>
    <mergeCell ref="O49:U49"/>
    <mergeCell ref="V49:V51"/>
    <mergeCell ref="N50:N51"/>
    <mergeCell ref="O50:O51"/>
    <mergeCell ref="P50:P51"/>
    <mergeCell ref="Q50:Q51"/>
    <mergeCell ref="R50:R51"/>
    <mergeCell ref="S50:S51"/>
  </mergeCells>
  <pageMargins left="0.78740157480314965" right="0.78740157480314965" top="0.59055118110236227" bottom="0.59055118110236227" header="0" footer="0"/>
  <pageSetup paperSize="9" scale="59" orientation="landscape" r:id="rId1"/>
  <headerFooter alignWithMargins="0"/>
  <rowBreaks count="1" manualBreakCount="1">
    <brk id="45" max="22" man="1"/>
  </rowBreaks>
  <ignoredErrors>
    <ignoredError sqref="E13:G13 E21:G21 E23:G23 E43:G43 E45:G45 N21:R23 N13:P13 E52:E68 G52:G68 N52:N68 P52:P68 R52:R68 O63:O68 T68 R13 T23 E35 G35 O52:O58 O60:O62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AK84"/>
  <sheetViews>
    <sheetView view="pageBreakPreview" zoomScaleNormal="100" zoomScaleSheetLayoutView="100" workbookViewId="0">
      <selection activeCell="J1" sqref="J1"/>
    </sheetView>
  </sheetViews>
  <sheetFormatPr baseColWidth="10" defaultColWidth="11.42578125" defaultRowHeight="12.75"/>
  <cols>
    <col min="1" max="1" width="6.140625" style="8" customWidth="1"/>
    <col min="2" max="2" width="13.42578125" style="8" customWidth="1"/>
    <col min="3" max="3" width="15.7109375" style="8" customWidth="1"/>
    <col min="4" max="4" width="14.42578125" style="8" customWidth="1"/>
    <col min="5" max="5" width="15.42578125" style="8" customWidth="1"/>
    <col min="6" max="6" width="12.7109375" style="8" customWidth="1"/>
    <col min="7" max="7" width="18.28515625" style="8" customWidth="1"/>
    <col min="8" max="8" width="7" style="20" customWidth="1"/>
    <col min="9" max="9" width="12.5703125" style="1340" bestFit="1" customWidth="1"/>
    <col min="10" max="10" width="12.5703125" style="1341" bestFit="1" customWidth="1"/>
    <col min="11" max="11" width="11.28515625" style="1341" bestFit="1" customWidth="1"/>
    <col min="12" max="12" width="12.7109375" style="1341" bestFit="1" customWidth="1"/>
    <col min="13" max="13" width="19.28515625" style="1341" bestFit="1" customWidth="1"/>
    <col min="14" max="14" width="10.85546875" style="1341" customWidth="1"/>
    <col min="15" max="15" width="12.28515625" style="1341" customWidth="1"/>
    <col min="16" max="16" width="10.85546875" style="1344" customWidth="1"/>
    <col min="17" max="27" width="10.85546875" customWidth="1"/>
    <col min="28" max="29" width="10.85546875" style="8" customWidth="1"/>
    <col min="30" max="34" width="11.42578125" style="8"/>
    <col min="35" max="35" width="13" style="8" customWidth="1"/>
    <col min="36" max="16384" width="11.42578125" style="8"/>
  </cols>
  <sheetData>
    <row r="1" spans="1:29" ht="18">
      <c r="A1" s="11" t="s">
        <v>197</v>
      </c>
      <c r="B1" s="2"/>
      <c r="C1" s="10"/>
      <c r="D1" s="2"/>
      <c r="E1" s="2"/>
      <c r="F1" s="2"/>
      <c r="G1" s="2"/>
      <c r="H1" s="2"/>
    </row>
    <row r="2" spans="1:29" ht="18">
      <c r="A2" s="2"/>
      <c r="B2" s="1116" t="s">
        <v>198</v>
      </c>
      <c r="C2" s="2"/>
      <c r="D2" s="2"/>
      <c r="E2" s="2"/>
      <c r="F2" s="2"/>
      <c r="G2" s="2"/>
      <c r="H2" s="2"/>
      <c r="J2" s="1584"/>
      <c r="K2" s="1584"/>
      <c r="L2" s="1584"/>
      <c r="M2" s="1584"/>
      <c r="N2" s="1584"/>
      <c r="O2" s="1584"/>
      <c r="AB2" s="28"/>
      <c r="AC2" s="28"/>
    </row>
    <row r="3" spans="1:29" ht="17.25" customHeight="1">
      <c r="A3" s="2"/>
      <c r="B3" s="2"/>
      <c r="C3" s="2"/>
      <c r="D3" s="2"/>
      <c r="E3" s="2"/>
      <c r="F3" s="2"/>
      <c r="G3" s="2"/>
      <c r="H3" s="2"/>
      <c r="J3" s="1584"/>
      <c r="K3" s="1584"/>
      <c r="L3" s="1584"/>
      <c r="M3" s="1584"/>
      <c r="N3" s="1584"/>
      <c r="O3" s="1584"/>
      <c r="P3" s="1585"/>
      <c r="AB3" s="28"/>
      <c r="AC3" s="28"/>
    </row>
    <row r="4" spans="1:29" ht="17.25" customHeight="1" thickBot="1">
      <c r="A4" s="2"/>
      <c r="B4" s="2"/>
      <c r="C4" s="2"/>
      <c r="D4" s="2"/>
      <c r="E4" s="2"/>
      <c r="F4" s="2"/>
      <c r="G4" s="2"/>
      <c r="H4" s="2"/>
      <c r="J4" s="1584"/>
      <c r="K4" s="1584"/>
      <c r="L4" s="1584"/>
      <c r="M4" s="1584"/>
      <c r="N4" s="1584"/>
      <c r="O4" s="1584"/>
      <c r="P4" s="1585"/>
      <c r="AB4" s="28"/>
      <c r="AC4" s="28"/>
    </row>
    <row r="5" spans="1:29" ht="26.25" thickBot="1">
      <c r="A5" s="2"/>
      <c r="B5" s="1792" t="s">
        <v>85</v>
      </c>
      <c r="C5" s="1793" t="s">
        <v>122</v>
      </c>
      <c r="D5" s="1793" t="s">
        <v>123</v>
      </c>
      <c r="E5" s="1793" t="s">
        <v>124</v>
      </c>
      <c r="F5" s="1794" t="s">
        <v>127</v>
      </c>
      <c r="G5" s="1795" t="s">
        <v>49</v>
      </c>
      <c r="H5" s="2"/>
      <c r="J5" s="1584"/>
      <c r="K5" s="1584"/>
      <c r="L5" s="1584"/>
      <c r="M5" s="1584"/>
      <c r="N5" s="1584"/>
      <c r="O5" s="1584"/>
      <c r="P5" s="1585"/>
      <c r="AB5" s="28"/>
      <c r="AC5" s="28"/>
    </row>
    <row r="6" spans="1:29" ht="15" customHeight="1">
      <c r="A6" s="2"/>
      <c r="B6" s="253" t="s">
        <v>88</v>
      </c>
      <c r="C6" s="471">
        <v>159052.40373823087</v>
      </c>
      <c r="D6" s="471">
        <v>96587.266002279561</v>
      </c>
      <c r="E6" s="471">
        <v>161768.88220977533</v>
      </c>
      <c r="F6" s="472">
        <v>15924.235391929176</v>
      </c>
      <c r="G6" s="473">
        <f>+SUM(C6:F6)</f>
        <v>433332.78734221496</v>
      </c>
      <c r="H6" s="30"/>
      <c r="J6" s="1584"/>
      <c r="K6" s="1584"/>
      <c r="L6" s="1584"/>
      <c r="M6" s="1584"/>
      <c r="N6" s="1584"/>
      <c r="O6" s="1584"/>
      <c r="P6" s="1585"/>
      <c r="AB6" s="28"/>
      <c r="AC6" s="28"/>
    </row>
    <row r="7" spans="1:29" ht="15" customHeight="1">
      <c r="A7" s="2"/>
      <c r="B7" s="253" t="s">
        <v>89</v>
      </c>
      <c r="C7" s="471">
        <v>153421.83300429294</v>
      </c>
      <c r="D7" s="471">
        <v>95555.836375002531</v>
      </c>
      <c r="E7" s="471">
        <v>155819.36999424794</v>
      </c>
      <c r="F7" s="472">
        <v>15452.690397746517</v>
      </c>
      <c r="G7" s="473">
        <f t="shared" ref="G7:G16" si="0">+SUM(C7:F7)</f>
        <v>420249.72977128997</v>
      </c>
      <c r="H7" s="30"/>
      <c r="J7" s="1584"/>
      <c r="K7" s="1584"/>
      <c r="L7" s="1584"/>
      <c r="M7" s="1584"/>
      <c r="N7" s="1584"/>
      <c r="O7" s="1584"/>
      <c r="P7" s="1585"/>
      <c r="AB7" s="19"/>
      <c r="AC7" s="28"/>
    </row>
    <row r="8" spans="1:29" ht="15" customHeight="1">
      <c r="A8" s="2"/>
      <c r="B8" s="253" t="s">
        <v>90</v>
      </c>
      <c r="C8" s="471">
        <v>134114.33614798027</v>
      </c>
      <c r="D8" s="471">
        <v>86602.499793190291</v>
      </c>
      <c r="E8" s="471">
        <v>147715.92935737548</v>
      </c>
      <c r="F8" s="472">
        <v>14373.605168858187</v>
      </c>
      <c r="G8" s="473">
        <f>+SUM(C8:F8)</f>
        <v>382806.37046740425</v>
      </c>
      <c r="H8" s="30"/>
      <c r="J8" s="1584"/>
      <c r="K8" s="1584"/>
      <c r="L8" s="1584"/>
      <c r="M8" s="1584"/>
      <c r="N8" s="1584"/>
      <c r="O8" s="1584"/>
      <c r="P8" s="1585"/>
      <c r="AB8" s="19"/>
      <c r="AC8" s="28"/>
    </row>
    <row r="9" spans="1:29" ht="15" customHeight="1">
      <c r="A9" s="2"/>
      <c r="B9" s="253" t="s">
        <v>91</v>
      </c>
      <c r="C9" s="471">
        <v>93750.736156451982</v>
      </c>
      <c r="D9" s="471">
        <v>71193.175525316386</v>
      </c>
      <c r="E9" s="471">
        <v>152490.28001471641</v>
      </c>
      <c r="F9" s="472">
        <v>14851.931758646069</v>
      </c>
      <c r="G9" s="473">
        <f t="shared" si="0"/>
        <v>332286.1234551309</v>
      </c>
      <c r="H9" s="30"/>
      <c r="J9" s="1584"/>
      <c r="K9" s="1584"/>
      <c r="L9" s="1584"/>
      <c r="M9" s="1584"/>
      <c r="N9" s="1584"/>
      <c r="O9" s="1584"/>
      <c r="P9" s="1585"/>
      <c r="AB9" s="19"/>
      <c r="AC9" s="28"/>
    </row>
    <row r="10" spans="1:29" ht="15" customHeight="1">
      <c r="A10" s="2"/>
      <c r="B10" s="253" t="s">
        <v>92</v>
      </c>
      <c r="C10" s="471">
        <v>109340.18590886175</v>
      </c>
      <c r="D10" s="471">
        <v>67548.442369624492</v>
      </c>
      <c r="E10" s="471">
        <v>146844.23093111964</v>
      </c>
      <c r="F10" s="472">
        <v>14828.440533154053</v>
      </c>
      <c r="G10" s="473">
        <f t="shared" si="0"/>
        <v>338561.29974275996</v>
      </c>
      <c r="H10" s="30"/>
      <c r="J10" s="1584"/>
      <c r="K10" s="1584"/>
      <c r="L10" s="1584"/>
      <c r="M10" s="1584"/>
      <c r="N10" s="1584"/>
      <c r="O10" s="1584"/>
      <c r="P10" s="1585"/>
      <c r="AB10" s="19"/>
      <c r="AC10" s="28"/>
    </row>
    <row r="11" spans="1:29" ht="15" customHeight="1">
      <c r="A11" s="2"/>
      <c r="B11" s="253" t="s">
        <v>93</v>
      </c>
      <c r="C11" s="471">
        <v>133564.46332554368</v>
      </c>
      <c r="D11" s="471">
        <v>60281.084056798994</v>
      </c>
      <c r="E11" s="471">
        <v>139846.63349791121</v>
      </c>
      <c r="F11" s="472">
        <v>14583.780737716726</v>
      </c>
      <c r="G11" s="473">
        <f t="shared" si="0"/>
        <v>348275.96161797061</v>
      </c>
      <c r="H11" s="30"/>
      <c r="J11" s="1584"/>
      <c r="K11" s="1584"/>
      <c r="L11" s="1584"/>
      <c r="M11" s="1584"/>
      <c r="N11" s="1584"/>
      <c r="O11" s="1584"/>
      <c r="P11" s="1585"/>
      <c r="AB11" s="19"/>
      <c r="AC11" s="28"/>
    </row>
    <row r="12" spans="1:29" ht="15" customHeight="1">
      <c r="A12" s="2"/>
      <c r="B12" s="253" t="s">
        <v>95</v>
      </c>
      <c r="C12" s="471">
        <v>143329.08638572387</v>
      </c>
      <c r="D12" s="471">
        <v>66986.868803168632</v>
      </c>
      <c r="E12" s="471">
        <v>136577.30531807203</v>
      </c>
      <c r="F12" s="472">
        <v>15178.134288982654</v>
      </c>
      <c r="G12" s="473">
        <f t="shared" si="0"/>
        <v>362071.39479594718</v>
      </c>
      <c r="H12" s="30"/>
      <c r="J12" s="1584"/>
      <c r="K12" s="1584"/>
      <c r="L12" s="1584"/>
      <c r="M12" s="1584"/>
      <c r="N12" s="1584"/>
      <c r="O12" s="1584"/>
      <c r="P12" s="1585"/>
      <c r="AB12" s="19"/>
      <c r="AC12" s="28"/>
    </row>
    <row r="13" spans="1:29" ht="15" customHeight="1">
      <c r="A13" s="2"/>
      <c r="B13" s="253" t="s">
        <v>96</v>
      </c>
      <c r="C13" s="471">
        <v>148140.96126924781</v>
      </c>
      <c r="D13" s="471">
        <v>70261.834733236843</v>
      </c>
      <c r="E13" s="471">
        <v>137135.29630985064</v>
      </c>
      <c r="F13" s="472">
        <v>16083.229795771129</v>
      </c>
      <c r="G13" s="473">
        <f t="shared" si="0"/>
        <v>371621.3221081064</v>
      </c>
      <c r="H13" s="30"/>
      <c r="J13" s="1584"/>
      <c r="K13" s="1584"/>
      <c r="L13" s="1584"/>
      <c r="M13" s="1584"/>
      <c r="N13" s="1584"/>
      <c r="O13" s="1584"/>
      <c r="P13" s="1585"/>
      <c r="AB13" s="19"/>
      <c r="AC13" s="28"/>
    </row>
    <row r="14" spans="1:29" ht="15" customHeight="1">
      <c r="A14" s="2"/>
      <c r="B14" s="253" t="s">
        <v>171</v>
      </c>
      <c r="C14" s="471">
        <v>148640.18909097905</v>
      </c>
      <c r="D14" s="471">
        <v>70657.736409472025</v>
      </c>
      <c r="E14" s="471">
        <v>145962.22970003012</v>
      </c>
      <c r="F14" s="472">
        <v>17774.236393719333</v>
      </c>
      <c r="G14" s="473">
        <f t="shared" si="0"/>
        <v>383034.39159420051</v>
      </c>
      <c r="H14" s="30"/>
      <c r="J14" s="1584"/>
      <c r="K14" s="1584"/>
      <c r="L14" s="1584"/>
      <c r="M14" s="1584"/>
      <c r="N14" s="1584"/>
      <c r="O14" s="1584"/>
      <c r="P14" s="1585"/>
      <c r="AB14" s="15"/>
    </row>
    <row r="15" spans="1:29" ht="15" customHeight="1">
      <c r="A15" s="2"/>
      <c r="B15" s="253" t="s">
        <v>98</v>
      </c>
      <c r="C15" s="471">
        <v>153694.32437224593</v>
      </c>
      <c r="D15" s="471">
        <v>73094.193980724507</v>
      </c>
      <c r="E15" s="471">
        <v>151616.93732514948</v>
      </c>
      <c r="F15" s="472">
        <v>17426.271450947163</v>
      </c>
      <c r="G15" s="473">
        <f t="shared" si="0"/>
        <v>395831.72712906706</v>
      </c>
      <c r="H15" s="30"/>
      <c r="J15" s="1584"/>
      <c r="K15" s="1584"/>
      <c r="L15" s="1584"/>
      <c r="M15" s="1584"/>
      <c r="N15" s="1584"/>
      <c r="O15" s="1584"/>
      <c r="P15" s="1585"/>
      <c r="AB15" s="31"/>
      <c r="AC15" s="31"/>
    </row>
    <row r="16" spans="1:29" ht="15" customHeight="1">
      <c r="A16" s="2"/>
      <c r="B16" s="253" t="s">
        <v>99</v>
      </c>
      <c r="C16" s="471">
        <v>157295.02049847622</v>
      </c>
      <c r="D16" s="471">
        <v>74985.292410718146</v>
      </c>
      <c r="E16" s="471">
        <v>151618.82524675576</v>
      </c>
      <c r="F16" s="472">
        <v>17305.831193458554</v>
      </c>
      <c r="G16" s="473">
        <f t="shared" si="0"/>
        <v>401204.9693494087</v>
      </c>
      <c r="H16" s="30"/>
      <c r="J16" s="1584"/>
      <c r="K16" s="1584"/>
      <c r="L16" s="1584"/>
      <c r="M16" s="1584"/>
      <c r="N16" s="1584"/>
      <c r="O16" s="1584"/>
      <c r="AB16" s="31"/>
      <c r="AC16" s="31"/>
    </row>
    <row r="17" spans="1:29" ht="15" customHeight="1" thickBot="1">
      <c r="A17" s="2"/>
      <c r="B17" s="253" t="s">
        <v>100</v>
      </c>
      <c r="C17" s="471">
        <v>160390.5186595337</v>
      </c>
      <c r="D17" s="471">
        <v>80037.348823147026</v>
      </c>
      <c r="E17" s="471">
        <v>155688.7525148369</v>
      </c>
      <c r="F17" s="472">
        <v>16653.710988302162</v>
      </c>
      <c r="G17" s="473">
        <f>+SUM(C17:F17)</f>
        <v>412770.3309858198</v>
      </c>
      <c r="H17" s="30"/>
      <c r="AB17" s="31"/>
      <c r="AC17" s="31"/>
    </row>
    <row r="18" spans="1:29" ht="13.5" thickTop="1">
      <c r="A18" s="2"/>
      <c r="B18" s="161" t="s">
        <v>72</v>
      </c>
      <c r="C18" s="474">
        <f>SUM(C6:C17)</f>
        <v>1694734.0585575684</v>
      </c>
      <c r="D18" s="474">
        <f>SUM(D6:D17)</f>
        <v>913791.57928267948</v>
      </c>
      <c r="E18" s="474">
        <f>SUM(E6:E17)</f>
        <v>1783084.6724198409</v>
      </c>
      <c r="F18" s="475">
        <f>SUM(F6:F17)</f>
        <v>190436.09809923172</v>
      </c>
      <c r="G18" s="476">
        <f>SUM(C18:F18)</f>
        <v>4582046.4083593208</v>
      </c>
      <c r="H18" s="2"/>
      <c r="AB18" s="31"/>
      <c r="AC18" s="31"/>
    </row>
    <row r="19" spans="1:29" ht="15.75" customHeight="1" thickBot="1">
      <c r="A19" s="2"/>
      <c r="B19" s="164"/>
      <c r="C19" s="254">
        <f>+C18/$G$18</f>
        <v>0.3698640099903302</v>
      </c>
      <c r="D19" s="254">
        <f>+D18/$G$18</f>
        <v>0.19942870452285053</v>
      </c>
      <c r="E19" s="254">
        <f>+E18/$G$18</f>
        <v>0.38914592160543054</v>
      </c>
      <c r="F19" s="255">
        <f>+F18/$G$18</f>
        <v>4.156136388138866E-2</v>
      </c>
      <c r="G19" s="256"/>
      <c r="H19" s="2"/>
      <c r="AB19" s="31"/>
      <c r="AC19" s="31"/>
    </row>
    <row r="20" spans="1:29">
      <c r="A20" s="2"/>
      <c r="B20" s="2"/>
      <c r="C20" s="2"/>
      <c r="D20" s="2"/>
      <c r="E20" s="2"/>
      <c r="F20" s="257"/>
      <c r="G20" s="2"/>
      <c r="H20" s="1287"/>
      <c r="I20" s="1586"/>
      <c r="AB20" s="31"/>
      <c r="AC20" s="31"/>
    </row>
    <row r="21" spans="1:29">
      <c r="A21" s="2"/>
      <c r="B21" s="2"/>
      <c r="C21" s="2"/>
      <c r="D21" s="2"/>
      <c r="E21" s="2"/>
      <c r="F21" s="2"/>
      <c r="G21" s="157"/>
      <c r="H21" s="2"/>
      <c r="AB21" s="31"/>
      <c r="AC21" s="31"/>
    </row>
    <row r="22" spans="1:29">
      <c r="A22" s="2"/>
      <c r="B22" s="2"/>
      <c r="C22" s="2"/>
      <c r="D22" s="2"/>
      <c r="E22" s="2"/>
      <c r="F22" s="2"/>
      <c r="G22" s="2"/>
      <c r="H22" s="2"/>
      <c r="AB22" s="31"/>
      <c r="AC22" s="31"/>
    </row>
    <row r="23" spans="1:29">
      <c r="A23" s="2"/>
      <c r="B23" s="2"/>
      <c r="C23" s="2"/>
      <c r="D23" s="2"/>
      <c r="E23" s="2"/>
      <c r="F23" s="2"/>
      <c r="G23" s="2"/>
      <c r="H23" s="2"/>
      <c r="AB23" s="31"/>
      <c r="AC23" s="31"/>
    </row>
    <row r="24" spans="1:29">
      <c r="A24" s="2"/>
      <c r="B24" s="2"/>
      <c r="C24" s="2"/>
      <c r="D24" s="2"/>
      <c r="E24" s="2"/>
      <c r="F24" s="2"/>
      <c r="G24" s="2"/>
      <c r="H24" s="2"/>
      <c r="AB24" s="31"/>
      <c r="AC24" s="31"/>
    </row>
    <row r="25" spans="1:29">
      <c r="A25" s="2"/>
      <c r="B25" s="2"/>
      <c r="C25" s="2"/>
      <c r="D25" s="2"/>
      <c r="E25" s="2"/>
      <c r="F25" s="2"/>
      <c r="G25" s="2"/>
      <c r="H25" s="2"/>
      <c r="AB25" s="31"/>
      <c r="AC25" s="31"/>
    </row>
    <row r="26" spans="1:29">
      <c r="A26" s="2"/>
      <c r="B26" s="2"/>
      <c r="C26" s="2"/>
      <c r="D26" s="2"/>
      <c r="E26" s="2"/>
      <c r="F26" s="2"/>
      <c r="G26" s="2"/>
      <c r="H26" s="2"/>
      <c r="AB26" s="31"/>
      <c r="AC26" s="31"/>
    </row>
    <row r="27" spans="1:29">
      <c r="A27" s="2"/>
      <c r="B27" s="2"/>
      <c r="C27" s="2"/>
      <c r="D27" s="2"/>
      <c r="E27" s="2"/>
      <c r="F27" s="2"/>
      <c r="G27" s="2"/>
      <c r="H27" s="2"/>
      <c r="AB27" s="258"/>
    </row>
    <row r="28" spans="1:29">
      <c r="A28" s="2"/>
      <c r="B28" s="2"/>
      <c r="C28" s="2"/>
      <c r="D28" s="2"/>
      <c r="E28" s="2"/>
      <c r="F28" s="2"/>
      <c r="G28" s="2"/>
      <c r="H28" s="2"/>
      <c r="AB28" s="258"/>
    </row>
    <row r="29" spans="1:29">
      <c r="A29" s="2"/>
      <c r="B29" s="2"/>
      <c r="C29" s="2"/>
      <c r="D29" s="2"/>
      <c r="E29" s="2"/>
      <c r="F29" s="2"/>
      <c r="G29" s="2"/>
      <c r="H29" s="2"/>
      <c r="AB29" s="258"/>
    </row>
    <row r="30" spans="1:29">
      <c r="A30" s="2"/>
      <c r="B30" s="2"/>
      <c r="C30" s="2"/>
      <c r="D30" s="2"/>
      <c r="E30" s="2"/>
      <c r="F30" s="2"/>
      <c r="G30" s="2"/>
      <c r="H30" s="2"/>
    </row>
    <row r="31" spans="1:29">
      <c r="A31" s="2"/>
      <c r="B31" s="2"/>
      <c r="C31" s="2"/>
      <c r="D31" s="2"/>
      <c r="E31" s="2"/>
      <c r="F31" s="2"/>
      <c r="G31" s="2"/>
      <c r="H31" s="2"/>
    </row>
    <row r="32" spans="1:29">
      <c r="A32" s="2"/>
      <c r="B32" s="2"/>
      <c r="C32" s="2"/>
      <c r="D32" s="2"/>
      <c r="E32" s="2"/>
      <c r="F32" s="2"/>
      <c r="G32" s="2"/>
      <c r="H32" s="2"/>
    </row>
    <row r="33" spans="1:35">
      <c r="A33" s="2"/>
      <c r="B33" s="2"/>
      <c r="C33" s="2"/>
      <c r="D33" s="2"/>
      <c r="E33" s="2"/>
      <c r="F33" s="2"/>
      <c r="G33" s="2"/>
      <c r="H33" s="2"/>
    </row>
    <row r="34" spans="1:35">
      <c r="A34" s="2"/>
      <c r="B34" s="2"/>
      <c r="C34" s="2"/>
      <c r="D34" s="2"/>
      <c r="E34" s="2"/>
      <c r="F34" s="2"/>
      <c r="G34" s="2"/>
      <c r="H34" s="2"/>
    </row>
    <row r="35" spans="1:35">
      <c r="A35" s="2"/>
      <c r="B35" s="2"/>
      <c r="C35" s="2"/>
      <c r="D35" s="2"/>
      <c r="E35" s="2"/>
      <c r="F35" s="2"/>
      <c r="G35" s="2"/>
      <c r="H35" s="2"/>
    </row>
    <row r="36" spans="1:35">
      <c r="A36" s="2"/>
      <c r="B36" s="2"/>
      <c r="C36" s="2"/>
      <c r="D36" s="2"/>
      <c r="E36" s="2"/>
      <c r="F36" s="2"/>
      <c r="G36" s="2"/>
      <c r="H36" s="2"/>
    </row>
    <row r="37" spans="1:35">
      <c r="A37" s="2"/>
      <c r="B37" s="2"/>
      <c r="C37" s="2"/>
      <c r="D37" s="2"/>
      <c r="E37" s="2"/>
      <c r="F37" s="2"/>
      <c r="G37" s="2"/>
      <c r="H37" s="2"/>
    </row>
    <row r="38" spans="1:35">
      <c r="A38" s="2"/>
      <c r="B38" s="2"/>
      <c r="C38" s="2"/>
      <c r="D38" s="2"/>
      <c r="E38" s="2"/>
      <c r="F38" s="2"/>
      <c r="G38" s="2"/>
      <c r="H38" s="2"/>
    </row>
    <row r="39" spans="1:35">
      <c r="A39" s="2"/>
      <c r="B39" s="2"/>
      <c r="C39" s="2"/>
      <c r="D39" s="2"/>
      <c r="E39" s="2"/>
      <c r="F39" s="2"/>
      <c r="G39" s="2"/>
      <c r="H39" s="2"/>
      <c r="AB39" s="249"/>
      <c r="AC39" s="249"/>
    </row>
    <row r="40" spans="1:35">
      <c r="A40" s="2"/>
      <c r="B40" s="2"/>
      <c r="C40" s="2"/>
      <c r="D40" s="2"/>
      <c r="E40" s="2"/>
      <c r="F40" s="2"/>
      <c r="G40" s="2"/>
      <c r="H40" s="2"/>
    </row>
    <row r="41" spans="1:35">
      <c r="A41" s="2"/>
      <c r="B41" s="2"/>
      <c r="C41" s="2"/>
      <c r="D41" s="2"/>
      <c r="E41" s="2"/>
      <c r="F41" s="2"/>
      <c r="G41" s="2"/>
      <c r="H41" s="2"/>
    </row>
    <row r="42" spans="1:35">
      <c r="A42" s="2"/>
      <c r="B42" s="2"/>
      <c r="C42" s="2"/>
      <c r="D42" s="2"/>
      <c r="E42" s="2"/>
      <c r="F42" s="2"/>
      <c r="G42" s="2"/>
      <c r="H42" s="2"/>
    </row>
    <row r="43" spans="1:35">
      <c r="A43" s="2"/>
      <c r="B43" s="2"/>
      <c r="C43" s="2"/>
      <c r="D43" s="2"/>
      <c r="E43" s="2"/>
      <c r="F43" s="2"/>
      <c r="G43" s="2"/>
      <c r="H43" s="2"/>
    </row>
    <row r="44" spans="1:35">
      <c r="A44" s="2"/>
      <c r="B44" s="2"/>
      <c r="C44" s="2"/>
      <c r="D44" s="2"/>
      <c r="E44" s="2"/>
      <c r="F44" s="2"/>
      <c r="G44" s="2"/>
      <c r="H44" s="2"/>
    </row>
    <row r="45" spans="1:35">
      <c r="A45" s="2"/>
      <c r="B45" s="2"/>
      <c r="C45" s="2"/>
      <c r="D45" s="2"/>
      <c r="E45" s="2"/>
      <c r="F45" s="2"/>
      <c r="G45" s="2"/>
      <c r="H45" s="2"/>
      <c r="AB45" s="15"/>
      <c r="AC45" s="15"/>
      <c r="AD45" s="15"/>
      <c r="AE45" s="15"/>
      <c r="AF45" s="15"/>
      <c r="AG45" s="15"/>
      <c r="AH45" s="15"/>
      <c r="AI45" s="15"/>
    </row>
    <row r="46" spans="1:35">
      <c r="A46" s="2"/>
      <c r="B46" s="2"/>
      <c r="C46" s="2"/>
      <c r="D46" s="2"/>
      <c r="E46" s="2"/>
      <c r="F46" s="2"/>
      <c r="G46" s="2"/>
      <c r="H46" s="2"/>
      <c r="AB46" s="15"/>
      <c r="AC46" s="15"/>
      <c r="AD46" s="15"/>
      <c r="AE46" s="15"/>
      <c r="AF46" s="15"/>
      <c r="AG46" s="15"/>
      <c r="AH46" s="15"/>
      <c r="AI46" s="15"/>
    </row>
    <row r="47" spans="1:35">
      <c r="A47" s="2"/>
      <c r="B47" s="2"/>
      <c r="C47" s="2"/>
      <c r="D47" s="2"/>
      <c r="E47" s="2"/>
      <c r="F47" s="2"/>
      <c r="G47" s="2"/>
      <c r="H47" s="2"/>
      <c r="AB47" s="15"/>
      <c r="AC47" s="15"/>
      <c r="AD47" s="15"/>
      <c r="AE47" s="15"/>
      <c r="AF47" s="15"/>
      <c r="AG47" s="15"/>
      <c r="AH47" s="15"/>
      <c r="AI47" s="15"/>
    </row>
    <row r="48" spans="1:35">
      <c r="A48" s="2"/>
      <c r="B48" s="2"/>
      <c r="C48" s="2"/>
      <c r="D48" s="2"/>
      <c r="E48" s="2"/>
      <c r="F48" s="2"/>
      <c r="G48" s="2"/>
      <c r="H48" s="2"/>
      <c r="AB48" s="15"/>
      <c r="AC48" s="15"/>
      <c r="AD48" s="15"/>
      <c r="AE48" s="15"/>
      <c r="AF48" s="15"/>
      <c r="AG48" s="15"/>
      <c r="AH48" s="15"/>
      <c r="AI48" s="15"/>
    </row>
    <row r="49" spans="1:37">
      <c r="A49" s="2"/>
      <c r="B49" s="2"/>
      <c r="C49" s="2"/>
      <c r="D49" s="2"/>
      <c r="E49" s="2"/>
      <c r="F49" s="2"/>
      <c r="G49" s="2"/>
      <c r="H49" s="2"/>
      <c r="AB49" s="15"/>
      <c r="AC49" s="15"/>
      <c r="AD49" s="15"/>
      <c r="AE49" s="15"/>
      <c r="AF49" s="50"/>
      <c r="AG49" s="50"/>
      <c r="AH49" s="15"/>
      <c r="AI49" s="15"/>
    </row>
    <row r="50" spans="1:37">
      <c r="AB50" s="15"/>
      <c r="AC50" s="15"/>
      <c r="AD50" s="15"/>
      <c r="AE50" s="15"/>
      <c r="AF50" s="15"/>
      <c r="AG50" s="15"/>
      <c r="AH50" s="15"/>
      <c r="AI50" s="15"/>
    </row>
    <row r="51" spans="1:37">
      <c r="AB51" s="15"/>
      <c r="AC51" s="15"/>
      <c r="AD51" s="15"/>
      <c r="AE51" s="15"/>
      <c r="AF51" s="15"/>
      <c r="AG51" s="15"/>
      <c r="AH51" s="15"/>
      <c r="AI51" s="15"/>
    </row>
    <row r="52" spans="1:37">
      <c r="B52" s="1330"/>
      <c r="C52" s="1330"/>
      <c r="D52" s="1330"/>
      <c r="E52" s="1330"/>
      <c r="F52" s="1330"/>
      <c r="G52" s="1330"/>
      <c r="H52" s="1340"/>
      <c r="AB52" s="15"/>
      <c r="AC52" s="15"/>
      <c r="AD52" s="15"/>
      <c r="AE52" s="15"/>
      <c r="AF52" s="15"/>
      <c r="AG52" s="15"/>
      <c r="AH52" s="15"/>
      <c r="AI52" s="15"/>
      <c r="AJ52" s="15"/>
    </row>
    <row r="53" spans="1:37">
      <c r="B53" s="1330"/>
      <c r="C53" s="1587" t="s">
        <v>122</v>
      </c>
      <c r="D53" s="1587" t="s">
        <v>123</v>
      </c>
      <c r="E53" s="1587" t="s">
        <v>124</v>
      </c>
      <c r="F53" s="1587" t="s">
        <v>199</v>
      </c>
      <c r="G53" s="1330"/>
      <c r="H53" s="1340"/>
      <c r="AB53" s="15"/>
      <c r="AC53" s="15"/>
      <c r="AD53" s="15"/>
      <c r="AE53" s="15"/>
      <c r="AF53" s="15"/>
      <c r="AG53" s="15"/>
      <c r="AH53" s="15"/>
      <c r="AI53" s="15"/>
      <c r="AJ53" s="15"/>
    </row>
    <row r="54" spans="1:37">
      <c r="B54" s="1330"/>
      <c r="C54" s="1588">
        <f>+C18</f>
        <v>1694734.0585575684</v>
      </c>
      <c r="D54" s="1588">
        <f>+D18</f>
        <v>913791.57928267948</v>
      </c>
      <c r="E54" s="1588">
        <f>+E18</f>
        <v>1783084.6724198409</v>
      </c>
      <c r="F54" s="1588">
        <f>+F18</f>
        <v>190436.09809923172</v>
      </c>
      <c r="G54" s="1330"/>
      <c r="H54" s="1340"/>
      <c r="AB54" s="19"/>
      <c r="AC54" s="19"/>
      <c r="AD54" s="19"/>
      <c r="AE54" s="19"/>
      <c r="AF54" s="19"/>
      <c r="AG54" s="19"/>
      <c r="AH54" s="19"/>
      <c r="AI54" s="19"/>
      <c r="AJ54" s="19"/>
      <c r="AK54" s="28"/>
    </row>
    <row r="55" spans="1:37">
      <c r="B55" s="1330"/>
      <c r="C55" s="1569">
        <f>+C54/$G$18</f>
        <v>0.3698640099903302</v>
      </c>
      <c r="D55" s="1569">
        <f t="shared" ref="D55:F55" si="1">+D54/$G$18</f>
        <v>0.19942870452285053</v>
      </c>
      <c r="E55" s="1569">
        <f t="shared" si="1"/>
        <v>0.38914592160543054</v>
      </c>
      <c r="F55" s="1569">
        <f t="shared" si="1"/>
        <v>4.156136388138866E-2</v>
      </c>
      <c r="G55" s="1330"/>
      <c r="H55" s="1340"/>
      <c r="AB55" s="19"/>
      <c r="AC55" s="19"/>
      <c r="AD55" s="19"/>
      <c r="AE55" s="19"/>
      <c r="AF55" s="19"/>
      <c r="AG55" s="19"/>
      <c r="AH55" s="19"/>
      <c r="AI55" s="19"/>
      <c r="AJ55" s="15"/>
    </row>
    <row r="56" spans="1:37">
      <c r="B56" s="1330"/>
      <c r="C56" s="1330"/>
      <c r="D56" s="1330"/>
      <c r="E56" s="1330"/>
      <c r="F56" s="1330"/>
      <c r="G56" s="1330"/>
      <c r="H56" s="1340"/>
      <c r="AB56" s="19"/>
      <c r="AC56" s="19"/>
      <c r="AD56" s="19"/>
      <c r="AE56" s="19"/>
      <c r="AF56" s="19"/>
      <c r="AG56" s="19"/>
      <c r="AH56" s="19"/>
      <c r="AI56" s="19"/>
      <c r="AJ56" s="15"/>
    </row>
    <row r="57" spans="1:37">
      <c r="B57" s="1330"/>
      <c r="C57" s="1330"/>
      <c r="D57" s="1330"/>
      <c r="E57" s="1330"/>
      <c r="F57" s="1330"/>
      <c r="G57" s="1330"/>
      <c r="H57" s="1340"/>
      <c r="AB57" s="19"/>
      <c r="AC57" s="19"/>
      <c r="AD57" s="19"/>
      <c r="AE57" s="19"/>
      <c r="AF57" s="19"/>
      <c r="AG57" s="19"/>
      <c r="AH57" s="19"/>
      <c r="AI57" s="19"/>
      <c r="AJ57" s="15"/>
    </row>
    <row r="58" spans="1:37">
      <c r="B58" s="1330"/>
      <c r="C58" s="1330"/>
      <c r="D58" s="1330"/>
      <c r="E58" s="1330"/>
      <c r="F58" s="1330"/>
      <c r="G58" s="1330"/>
      <c r="H58" s="1340"/>
      <c r="AB58" s="19"/>
      <c r="AC58" s="19"/>
      <c r="AD58" s="19"/>
      <c r="AE58" s="19"/>
      <c r="AF58" s="19"/>
      <c r="AG58" s="19"/>
      <c r="AH58" s="19"/>
      <c r="AI58" s="19"/>
      <c r="AJ58" s="15"/>
    </row>
    <row r="59" spans="1:37">
      <c r="B59" s="1330"/>
      <c r="C59" s="1330"/>
      <c r="D59" s="1330"/>
      <c r="E59" s="1330"/>
      <c r="F59" s="1330"/>
      <c r="G59" s="1330"/>
      <c r="H59" s="1340"/>
      <c r="AB59" s="19"/>
      <c r="AC59" s="19"/>
      <c r="AD59" s="19"/>
      <c r="AE59" s="19"/>
      <c r="AF59" s="19"/>
      <c r="AG59" s="19"/>
      <c r="AH59" s="19"/>
      <c r="AI59" s="19"/>
      <c r="AJ59" s="15"/>
    </row>
    <row r="60" spans="1:37">
      <c r="B60" s="1330"/>
      <c r="C60" s="1330"/>
      <c r="D60" s="1330"/>
      <c r="E60" s="1330"/>
      <c r="F60" s="1330"/>
      <c r="G60" s="1330"/>
      <c r="H60" s="1340"/>
      <c r="AB60" s="19"/>
      <c r="AC60" s="19"/>
      <c r="AD60" s="19"/>
      <c r="AE60" s="19"/>
      <c r="AF60" s="19"/>
      <c r="AG60" s="19"/>
      <c r="AH60" s="19"/>
      <c r="AI60" s="19"/>
      <c r="AJ60" s="15"/>
    </row>
    <row r="61" spans="1:37">
      <c r="B61" s="589"/>
      <c r="C61" s="589"/>
      <c r="D61" s="589"/>
      <c r="E61" s="589"/>
      <c r="F61" s="589"/>
      <c r="G61" s="589"/>
      <c r="H61" s="588"/>
      <c r="AB61" s="19"/>
      <c r="AC61" s="19"/>
      <c r="AD61" s="19"/>
      <c r="AE61" s="19"/>
      <c r="AF61" s="19"/>
      <c r="AG61" s="19"/>
      <c r="AH61" s="19"/>
      <c r="AI61" s="19"/>
      <c r="AJ61" s="15"/>
    </row>
    <row r="62" spans="1:37">
      <c r="AB62" s="19"/>
      <c r="AC62" s="19"/>
      <c r="AD62" s="19"/>
      <c r="AE62" s="19"/>
      <c r="AF62" s="19"/>
      <c r="AG62" s="19"/>
      <c r="AH62" s="19"/>
      <c r="AI62" s="19"/>
      <c r="AJ62" s="15"/>
    </row>
    <row r="63" spans="1:37">
      <c r="AB63" s="19"/>
      <c r="AC63" s="19"/>
      <c r="AD63" s="19"/>
      <c r="AE63" s="19"/>
      <c r="AF63" s="19"/>
      <c r="AG63" s="19"/>
      <c r="AH63" s="19"/>
      <c r="AI63" s="19"/>
      <c r="AJ63" s="15"/>
    </row>
    <row r="64" spans="1:37">
      <c r="AB64" s="19"/>
      <c r="AC64" s="19"/>
      <c r="AD64" s="19"/>
      <c r="AE64" s="19"/>
      <c r="AF64" s="19"/>
      <c r="AG64" s="19"/>
      <c r="AH64" s="19"/>
      <c r="AI64" s="19"/>
      <c r="AJ64" s="15"/>
    </row>
    <row r="65" spans="28:36">
      <c r="AB65" s="19"/>
      <c r="AC65" s="19"/>
      <c r="AD65" s="19"/>
      <c r="AE65" s="19"/>
      <c r="AF65" s="19"/>
      <c r="AG65" s="19"/>
      <c r="AH65" s="19"/>
      <c r="AI65" s="19"/>
      <c r="AJ65" s="15"/>
    </row>
    <row r="66" spans="28:36">
      <c r="AB66" s="19"/>
      <c r="AC66" s="19"/>
      <c r="AD66" s="19"/>
      <c r="AE66" s="19"/>
      <c r="AF66" s="19"/>
      <c r="AG66" s="19"/>
      <c r="AH66" s="19"/>
      <c r="AI66" s="19"/>
      <c r="AJ66" s="15"/>
    </row>
    <row r="67" spans="28:36">
      <c r="AB67" s="15"/>
      <c r="AC67" s="15"/>
      <c r="AD67" s="15"/>
      <c r="AE67" s="15"/>
      <c r="AF67" s="15"/>
      <c r="AG67" s="15"/>
      <c r="AH67" s="15"/>
      <c r="AI67" s="15"/>
      <c r="AJ67" s="15"/>
    </row>
    <row r="68" spans="28:36">
      <c r="AB68" s="15"/>
      <c r="AC68" s="15"/>
      <c r="AD68" s="15"/>
      <c r="AE68" s="15"/>
      <c r="AF68" s="15"/>
      <c r="AG68" s="15"/>
      <c r="AH68" s="15"/>
      <c r="AI68" s="15"/>
      <c r="AJ68" s="15"/>
    </row>
    <row r="69" spans="28:36">
      <c r="AB69" s="15"/>
      <c r="AC69" s="15"/>
      <c r="AD69" s="15"/>
      <c r="AE69" s="15"/>
      <c r="AF69" s="15"/>
      <c r="AG69" s="15"/>
      <c r="AH69" s="15"/>
      <c r="AI69" s="15"/>
      <c r="AJ69" s="15"/>
    </row>
    <row r="70" spans="28:36">
      <c r="AB70" s="15"/>
      <c r="AC70" s="15"/>
      <c r="AD70" s="15"/>
      <c r="AE70" s="15"/>
      <c r="AF70" s="15"/>
      <c r="AG70" s="15"/>
      <c r="AH70" s="15"/>
      <c r="AI70" s="15"/>
      <c r="AJ70" s="15"/>
    </row>
    <row r="71" spans="28:36">
      <c r="AB71" s="15"/>
      <c r="AC71" s="15"/>
      <c r="AD71" s="15"/>
      <c r="AE71" s="15"/>
      <c r="AF71" s="15"/>
      <c r="AG71" s="15"/>
      <c r="AH71" s="15"/>
      <c r="AI71" s="15"/>
      <c r="AJ71" s="15"/>
    </row>
    <row r="72" spans="28:36">
      <c r="AB72" s="15"/>
      <c r="AC72" s="15"/>
      <c r="AD72" s="15"/>
      <c r="AE72" s="15"/>
      <c r="AF72" s="15"/>
      <c r="AG72" s="15"/>
      <c r="AH72" s="15"/>
      <c r="AI72" s="15"/>
      <c r="AJ72" s="15"/>
    </row>
    <row r="73" spans="28:36">
      <c r="AB73" s="15"/>
      <c r="AC73" s="15"/>
      <c r="AD73" s="15"/>
      <c r="AE73" s="15"/>
      <c r="AF73" s="15"/>
      <c r="AG73" s="15"/>
      <c r="AH73" s="15"/>
      <c r="AI73" s="15"/>
      <c r="AJ73" s="15"/>
    </row>
    <row r="74" spans="28:36">
      <c r="AB74" s="15"/>
      <c r="AC74" s="15"/>
      <c r="AD74" s="15"/>
      <c r="AE74" s="15"/>
      <c r="AF74" s="15"/>
      <c r="AG74" s="15"/>
      <c r="AH74" s="15"/>
      <c r="AI74" s="15"/>
      <c r="AJ74" s="15"/>
    </row>
    <row r="75" spans="28:36">
      <c r="AB75" s="15"/>
      <c r="AC75" s="15"/>
      <c r="AD75" s="15"/>
      <c r="AE75" s="15"/>
      <c r="AF75" s="15"/>
      <c r="AG75" s="15"/>
      <c r="AH75" s="15"/>
      <c r="AI75" s="15"/>
      <c r="AJ75" s="15"/>
    </row>
    <row r="76" spans="28:36">
      <c r="AB76" s="15"/>
      <c r="AC76" s="15"/>
      <c r="AD76" s="15"/>
      <c r="AE76" s="15"/>
      <c r="AF76" s="15"/>
      <c r="AG76" s="15"/>
      <c r="AH76" s="15"/>
      <c r="AI76" s="15"/>
      <c r="AJ76" s="15"/>
    </row>
    <row r="77" spans="28:36">
      <c r="AB77" s="15"/>
      <c r="AC77" s="15"/>
      <c r="AD77" s="15"/>
      <c r="AE77" s="15"/>
      <c r="AF77" s="15"/>
      <c r="AG77" s="15"/>
      <c r="AH77" s="15"/>
      <c r="AI77" s="15"/>
      <c r="AJ77" s="15"/>
    </row>
    <row r="78" spans="28:36">
      <c r="AB78" s="15"/>
      <c r="AC78" s="15"/>
      <c r="AD78" s="15"/>
      <c r="AE78" s="15"/>
      <c r="AF78" s="15"/>
      <c r="AG78" s="15"/>
      <c r="AH78" s="15"/>
      <c r="AI78" s="15"/>
      <c r="AJ78" s="15"/>
    </row>
    <row r="79" spans="28:36">
      <c r="AB79" s="15"/>
      <c r="AC79" s="15"/>
      <c r="AD79" s="15"/>
      <c r="AE79" s="15"/>
      <c r="AF79" s="15"/>
      <c r="AG79" s="15"/>
      <c r="AH79" s="15"/>
      <c r="AI79" s="15"/>
      <c r="AJ79" s="15"/>
    </row>
    <row r="80" spans="28:36">
      <c r="AB80" s="15"/>
      <c r="AC80" s="15"/>
      <c r="AD80" s="15"/>
      <c r="AE80" s="15"/>
      <c r="AF80" s="15"/>
      <c r="AG80" s="15"/>
      <c r="AH80" s="15"/>
      <c r="AI80" s="15"/>
      <c r="AJ80" s="15"/>
    </row>
    <row r="81" spans="28:36">
      <c r="AB81" s="15"/>
      <c r="AC81" s="15"/>
      <c r="AD81" s="15"/>
      <c r="AE81" s="15"/>
      <c r="AF81" s="15"/>
      <c r="AG81" s="15"/>
      <c r="AH81" s="15"/>
      <c r="AI81" s="15"/>
      <c r="AJ81" s="15"/>
    </row>
    <row r="82" spans="28:36">
      <c r="AB82" s="15"/>
      <c r="AC82" s="15"/>
      <c r="AD82" s="15"/>
      <c r="AE82" s="15"/>
      <c r="AF82" s="15"/>
      <c r="AG82" s="15"/>
      <c r="AH82" s="15"/>
      <c r="AI82" s="15"/>
      <c r="AJ82" s="15"/>
    </row>
    <row r="83" spans="28:36">
      <c r="AB83" s="15"/>
      <c r="AC83" s="15"/>
      <c r="AD83" s="15"/>
      <c r="AE83" s="15"/>
      <c r="AF83" s="15"/>
      <c r="AG83" s="15"/>
      <c r="AH83" s="15"/>
      <c r="AI83" s="15"/>
      <c r="AJ83" s="15"/>
    </row>
    <row r="84" spans="28:36">
      <c r="AB84" s="15"/>
      <c r="AC84" s="15"/>
      <c r="AD84" s="15"/>
      <c r="AE84" s="15"/>
      <c r="AF84" s="15"/>
      <c r="AG84" s="15"/>
      <c r="AH84" s="15"/>
      <c r="AI84" s="15"/>
      <c r="AJ84" s="15"/>
    </row>
  </sheetData>
  <printOptions horizontalCentered="1"/>
  <pageMargins left="0.78740157480314965" right="0.78740157480314965" top="0.59055118110236215" bottom="0.59055118110236215" header="0" footer="0"/>
  <pageSetup paperSize="9" scale="8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X77"/>
  <sheetViews>
    <sheetView zoomScaleNormal="100" zoomScaleSheetLayoutView="90" workbookViewId="0">
      <selection activeCell="P19" sqref="P19"/>
    </sheetView>
  </sheetViews>
  <sheetFormatPr baseColWidth="10" defaultRowHeight="12.75"/>
  <cols>
    <col min="1" max="1" width="2.28515625" style="2" customWidth="1"/>
    <col min="2" max="2" width="3.7109375" customWidth="1"/>
    <col min="3" max="3" width="11.28515625" customWidth="1"/>
    <col min="5" max="5" width="10.28515625" customWidth="1"/>
    <col min="6" max="6" width="10.42578125" customWidth="1"/>
    <col min="7" max="7" width="9.140625" customWidth="1"/>
    <col min="8" max="8" width="16.140625" customWidth="1"/>
    <col min="9" max="9" width="9.7109375" customWidth="1"/>
    <col min="10" max="10" width="10" customWidth="1"/>
    <col min="11" max="11" width="12.42578125" customWidth="1"/>
    <col min="12" max="12" width="14.28515625" customWidth="1"/>
    <col min="13" max="13" width="17.7109375" customWidth="1"/>
    <col min="14" max="14" width="16.7109375" bestFit="1" customWidth="1"/>
    <col min="15" max="15" width="5.85546875" style="1340" customWidth="1"/>
    <col min="16" max="16" width="11.42578125" style="1406"/>
    <col min="17" max="17" width="11.5703125" style="1406" bestFit="1" customWidth="1"/>
    <col min="18" max="18" width="12.42578125" style="1406" bestFit="1" customWidth="1"/>
    <col min="19" max="19" width="17.5703125" style="1406" bestFit="1" customWidth="1"/>
    <col min="20" max="21" width="11.42578125" style="1344"/>
    <col min="22" max="22" width="18" style="1344" customWidth="1"/>
    <col min="23" max="24" width="11.42578125" style="1344"/>
  </cols>
  <sheetData>
    <row r="1" spans="1:24" ht="18">
      <c r="A1" s="11" t="s">
        <v>200</v>
      </c>
      <c r="C1" s="10"/>
      <c r="D1" s="10"/>
      <c r="E1" s="10"/>
      <c r="F1" s="10"/>
      <c r="G1" s="10"/>
      <c r="H1" s="2"/>
      <c r="I1" s="2"/>
      <c r="J1" s="2"/>
      <c r="K1" s="2"/>
      <c r="L1" s="2"/>
      <c r="M1" s="2"/>
      <c r="N1" s="2"/>
    </row>
    <row r="2" spans="1:24" ht="18.75" customHeight="1">
      <c r="B2" s="10"/>
      <c r="C2" s="10"/>
      <c r="D2" s="10"/>
      <c r="E2" s="10"/>
      <c r="F2" s="10"/>
      <c r="G2" s="10"/>
      <c r="H2" s="2"/>
      <c r="I2" s="2"/>
      <c r="J2" s="2"/>
      <c r="K2" s="2"/>
      <c r="L2" s="2"/>
      <c r="M2" s="2"/>
      <c r="N2" s="2"/>
    </row>
    <row r="3" spans="1:24" ht="15.75">
      <c r="B3" s="4" t="s">
        <v>201</v>
      </c>
      <c r="C3" s="10"/>
      <c r="D3" s="10"/>
      <c r="E3" s="10"/>
      <c r="F3" s="10"/>
      <c r="G3" s="10"/>
      <c r="H3" s="2"/>
      <c r="I3" s="2"/>
      <c r="J3" s="2"/>
      <c r="K3" s="2"/>
      <c r="L3" s="2"/>
      <c r="M3" s="2"/>
      <c r="N3" s="2"/>
    </row>
    <row r="4" spans="1:24" ht="13.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24" s="1" customFormat="1" ht="19.5" customHeight="1">
      <c r="A5" s="3"/>
      <c r="B5" s="1995" t="s">
        <v>139</v>
      </c>
      <c r="C5" s="2046" t="s">
        <v>83</v>
      </c>
      <c r="D5" s="1987"/>
      <c r="E5" s="1987"/>
      <c r="F5" s="1987"/>
      <c r="G5" s="1987"/>
      <c r="H5" s="2065" t="s">
        <v>188</v>
      </c>
      <c r="I5" s="2046" t="s">
        <v>104</v>
      </c>
      <c r="J5" s="1987"/>
      <c r="K5" s="1987"/>
      <c r="L5" s="1987"/>
      <c r="M5" s="2057" t="s">
        <v>189</v>
      </c>
      <c r="N5" s="2062" t="s">
        <v>140</v>
      </c>
      <c r="O5" s="1457"/>
      <c r="P5" s="1589"/>
      <c r="Q5" s="1589"/>
      <c r="R5" s="1589"/>
      <c r="S5" s="1589"/>
      <c r="T5" s="1590"/>
      <c r="U5" s="1590"/>
      <c r="V5" s="1590"/>
      <c r="W5" s="1590"/>
      <c r="X5" s="1590"/>
    </row>
    <row r="6" spans="1:24" s="1" customFormat="1" ht="19.5" customHeight="1" thickBot="1">
      <c r="A6" s="3"/>
      <c r="B6" s="2064"/>
      <c r="C6" s="1796" t="s">
        <v>85</v>
      </c>
      <c r="D6" s="1797" t="s">
        <v>45</v>
      </c>
      <c r="E6" s="1797" t="s">
        <v>46</v>
      </c>
      <c r="F6" s="1797" t="s">
        <v>47</v>
      </c>
      <c r="G6" s="1798" t="s">
        <v>48</v>
      </c>
      <c r="H6" s="2066"/>
      <c r="I6" s="1799" t="s">
        <v>45</v>
      </c>
      <c r="J6" s="1797" t="s">
        <v>46</v>
      </c>
      <c r="K6" s="1797" t="s">
        <v>47</v>
      </c>
      <c r="L6" s="1798" t="s">
        <v>48</v>
      </c>
      <c r="M6" s="2067"/>
      <c r="N6" s="2063"/>
      <c r="O6" s="1457"/>
      <c r="P6" s="1589"/>
      <c r="Q6" s="1589"/>
      <c r="R6" s="1589"/>
      <c r="S6" s="1589"/>
      <c r="T6" s="1590"/>
      <c r="U6" s="1590"/>
      <c r="V6" s="1590"/>
      <c r="W6" s="1590"/>
      <c r="X6" s="1590"/>
    </row>
    <row r="7" spans="1:24" s="1" customFormat="1" ht="19.5" customHeight="1" thickTop="1">
      <c r="A7" s="3"/>
      <c r="B7" s="180">
        <v>1</v>
      </c>
      <c r="C7" s="181" t="s">
        <v>88</v>
      </c>
      <c r="D7" s="259">
        <f>+'5.4.2'!D7/'5.3.2'!D7/10</f>
        <v>6.2359347948540433</v>
      </c>
      <c r="E7" s="260">
        <f>+'5.4.2'!F7/'5.3.2'!F7/10</f>
        <v>6.9394517805125755</v>
      </c>
      <c r="F7" s="260">
        <f>+'5.4.2'!H7/'5.3.2'!H7/10</f>
        <v>7.5924420622843609</v>
      </c>
      <c r="G7" s="1288">
        <f>+'5.4.2'!J7/'5.3.2'!J7/10</f>
        <v>37.444985367026518</v>
      </c>
      <c r="H7" s="1290">
        <f>+'5.4.2'!L7/'5.3.2'!L7/10</f>
        <v>7.525986768465275</v>
      </c>
      <c r="I7" s="482">
        <f>+'5.4.2'!M7/'5.3.2'!M7/10</f>
        <v>12.655284964781602</v>
      </c>
      <c r="J7" s="260">
        <f>+'5.4.2'!O7/'5.3.2'!O7/10</f>
        <v>7.5446888353183308</v>
      </c>
      <c r="K7" s="260">
        <f>+'5.4.2'!Q7/'5.3.2'!Q7/10</f>
        <v>12.349321976185935</v>
      </c>
      <c r="L7" s="1298">
        <f>+'5.4.2'!S7/'5.3.2'!S7/10</f>
        <v>18.431220706461506</v>
      </c>
      <c r="M7" s="259">
        <f>+'5.4.2'!U7/'5.3.2'!U7/10</f>
        <v>17.085698940007301</v>
      </c>
      <c r="N7" s="477">
        <f>+'5.4.2'!V7/'5.3.2'!V7/10</f>
        <v>15.637485332820697</v>
      </c>
      <c r="O7" s="1591"/>
      <c r="P7" s="1329"/>
      <c r="Q7" s="1589"/>
      <c r="R7" s="1589"/>
      <c r="S7" s="1589"/>
      <c r="T7" s="1590"/>
      <c r="U7" s="1590"/>
      <c r="V7" s="1590"/>
      <c r="W7" s="1590"/>
      <c r="X7" s="1590"/>
    </row>
    <row r="8" spans="1:24" s="1" customFormat="1" ht="19.5" customHeight="1">
      <c r="A8" s="3"/>
      <c r="B8" s="180">
        <v>2</v>
      </c>
      <c r="C8" s="181" t="s">
        <v>89</v>
      </c>
      <c r="D8" s="259">
        <f>+'5.4.2'!D8/'5.3.2'!D8/10</f>
        <v>7.0105559577695047</v>
      </c>
      <c r="E8" s="260">
        <f>+'5.4.2'!F8/'5.3.2'!F8/10</f>
        <v>6.954684087470568</v>
      </c>
      <c r="F8" s="260">
        <f>+'5.4.2'!H8/'5.3.2'!H8/10</f>
        <v>7.3765260568747806</v>
      </c>
      <c r="G8" s="1288">
        <f>+'5.4.2'!J8/'5.3.2'!J8/10</f>
        <v>18.25387253407964</v>
      </c>
      <c r="H8" s="1290">
        <f>+'5.4.2'!L8/'5.3.2'!L8/10</f>
        <v>7.3375168933842208</v>
      </c>
      <c r="I8" s="482">
        <f>+'5.4.2'!M8/'5.3.2'!M8/10</f>
        <v>10.998739734866813</v>
      </c>
      <c r="J8" s="260">
        <f>+'5.4.2'!O8/'5.3.2'!O8/10</f>
        <v>9.7277804712190346</v>
      </c>
      <c r="K8" s="260">
        <f>+'5.4.2'!Q8/'5.3.2'!Q8/10</f>
        <v>12.065429248209092</v>
      </c>
      <c r="L8" s="1298">
        <f>+'5.4.2'!S8/'5.3.2'!S8/10</f>
        <v>17.944199258076779</v>
      </c>
      <c r="M8" s="259">
        <f>+'5.4.2'!U8/'5.3.2'!U8/10</f>
        <v>16.612481939326916</v>
      </c>
      <c r="N8" s="477">
        <f>+'5.4.2'!V8/'5.3.2'!V8/10</f>
        <v>15.234450139326825</v>
      </c>
      <c r="O8" s="1591"/>
      <c r="P8" s="1329"/>
      <c r="Q8" s="1589"/>
      <c r="R8" s="1589"/>
      <c r="S8" s="1589"/>
      <c r="T8" s="1590"/>
      <c r="U8" s="1590"/>
      <c r="V8" s="1590"/>
      <c r="W8" s="1590"/>
      <c r="X8" s="1590"/>
    </row>
    <row r="9" spans="1:24" s="1" customFormat="1" ht="19.5" customHeight="1">
      <c r="A9" s="3"/>
      <c r="B9" s="180">
        <v>3</v>
      </c>
      <c r="C9" s="181" t="s">
        <v>90</v>
      </c>
      <c r="D9" s="259">
        <f>+'5.4.2'!D9/'5.3.2'!D9/10</f>
        <v>5.1393941715656855</v>
      </c>
      <c r="E9" s="260">
        <f>+'5.4.2'!F9/'5.3.2'!F9/10</f>
        <v>6.9076271017507889</v>
      </c>
      <c r="F9" s="260">
        <f>+'5.4.2'!H9/'5.3.2'!H9/10</f>
        <v>7.5956866027431786</v>
      </c>
      <c r="G9" s="1288">
        <f>+'5.4.2'!J9/'5.3.2'!J9/10</f>
        <v>11.399012932315362</v>
      </c>
      <c r="H9" s="1290">
        <f>+'5.4.2'!L9/'5.3.2'!L9/10</f>
        <v>7.5101735740913451</v>
      </c>
      <c r="I9" s="482">
        <f>+'5.4.2'!M9/'5.3.2'!M9/10</f>
        <v>14.170369752298237</v>
      </c>
      <c r="J9" s="260">
        <f>+'5.4.2'!O9/'5.3.2'!O9/10</f>
        <v>7.3674688725758584</v>
      </c>
      <c r="K9" s="260">
        <f>+'5.4.2'!Q9/'5.3.2'!Q9/10</f>
        <v>11.912343796033538</v>
      </c>
      <c r="L9" s="1298">
        <f>+'5.4.2'!S9/'5.3.2'!S9/10</f>
        <v>17.347067894720375</v>
      </c>
      <c r="M9" s="259">
        <f>+'5.4.2'!U9/'5.3.2'!U9/10</f>
        <v>16.187682423710203</v>
      </c>
      <c r="N9" s="477">
        <f>+'5.4.2'!V9/'5.3.2'!V9/10</f>
        <v>15.029186521594392</v>
      </c>
      <c r="O9" s="1591"/>
      <c r="P9" s="1329"/>
      <c r="Q9" s="1589"/>
      <c r="R9" s="1589"/>
      <c r="S9" s="1589"/>
      <c r="T9" s="1590"/>
      <c r="U9" s="1590"/>
      <c r="V9" s="1590"/>
      <c r="W9" s="1590"/>
      <c r="X9" s="1590"/>
    </row>
    <row r="10" spans="1:24" s="1" customFormat="1" ht="19.5" customHeight="1">
      <c r="A10" s="3"/>
      <c r="B10" s="180">
        <v>4</v>
      </c>
      <c r="C10" s="181" t="s">
        <v>91</v>
      </c>
      <c r="D10" s="259">
        <f>+'5.4.2'!D10/'5.3.2'!D10/10</f>
        <v>5.2141781725752896</v>
      </c>
      <c r="E10" s="260">
        <f>+'5.4.2'!F10/'5.3.2'!F10/10</f>
        <v>5.8835415111556033</v>
      </c>
      <c r="F10" s="260">
        <f>+'5.4.2'!H10/'5.3.2'!H10/10</f>
        <v>7.7023854093600663</v>
      </c>
      <c r="G10" s="1288">
        <f>+'5.4.2'!J10/'5.3.2'!J10/10</f>
        <v>7.566231883514611</v>
      </c>
      <c r="H10" s="1290">
        <f>+'5.4.2'!L10/'5.3.2'!L10/10</f>
        <v>7.5065003459186972</v>
      </c>
      <c r="I10" s="482">
        <f>+'5.4.2'!M10/'5.3.2'!M10/10</f>
        <v>84.327380663040955</v>
      </c>
      <c r="J10" s="260">
        <f>+'5.4.2'!O10/'5.3.2'!O10/10</f>
        <v>7.8466203049100516</v>
      </c>
      <c r="K10" s="260">
        <f>+'5.4.2'!Q10/'5.3.2'!Q10/10</f>
        <v>12.68647367440675</v>
      </c>
      <c r="L10" s="1298">
        <f>+'5.4.2'!S10/'5.3.2'!S10/10</f>
        <v>17.971526354670885</v>
      </c>
      <c r="M10" s="259">
        <f>+'5.4.2'!U10/'5.3.2'!U10/10</f>
        <v>17.052066818036302</v>
      </c>
      <c r="N10" s="477">
        <f>+'5.4.2'!V10/'5.3.2'!V10/10</f>
        <v>16.053502145013383</v>
      </c>
      <c r="O10" s="1591"/>
      <c r="P10" s="1329"/>
      <c r="Q10" s="1589"/>
      <c r="R10" s="1589"/>
      <c r="S10" s="1589"/>
      <c r="T10" s="1590"/>
      <c r="U10" s="1590"/>
      <c r="V10" s="1590"/>
      <c r="W10" s="1590"/>
      <c r="X10" s="1590"/>
    </row>
    <row r="11" spans="1:24" s="1" customFormat="1" ht="19.5" customHeight="1">
      <c r="A11" s="3"/>
      <c r="B11" s="180">
        <v>5</v>
      </c>
      <c r="C11" s="181" t="s">
        <v>92</v>
      </c>
      <c r="D11" s="259">
        <f>+'5.4.2'!D11/'5.3.2'!D11/10</f>
        <v>4.9811738774475796</v>
      </c>
      <c r="E11" s="260">
        <f>+'5.4.2'!F11/'5.3.2'!F11/10</f>
        <v>6.8996677061994776</v>
      </c>
      <c r="F11" s="260">
        <f>+'5.4.2'!H11/'5.3.2'!H11/10</f>
        <v>7.467835264509131</v>
      </c>
      <c r="G11" s="1288">
        <f>+'5.4.2'!J11/'5.3.2'!J11/10</f>
        <v>7.4354460818597543</v>
      </c>
      <c r="H11" s="1290">
        <f>+'5.4.2'!L11/'5.3.2'!L11/10</f>
        <v>7.3940739901119041</v>
      </c>
      <c r="I11" s="482">
        <f>+'5.4.2'!M11/'5.3.2'!M11/10</f>
        <v>103.70627699525089</v>
      </c>
      <c r="J11" s="260">
        <f>+'5.4.2'!O11/'5.3.2'!O11/10</f>
        <v>8.0485779495584104</v>
      </c>
      <c r="K11" s="260">
        <f>+'5.4.2'!Q11/'5.3.2'!Q11/10</f>
        <v>12.796671916874445</v>
      </c>
      <c r="L11" s="1298">
        <f>+'5.4.2'!S11/'5.3.2'!S11/10</f>
        <v>17.876802334315535</v>
      </c>
      <c r="M11" s="259">
        <f>+'5.4.2'!U11/'5.3.2'!U11/10</f>
        <v>16.980818343261873</v>
      </c>
      <c r="N11" s="477">
        <f>+'5.4.2'!V11/'5.3.2'!V11/10</f>
        <v>15.824064503072989</v>
      </c>
      <c r="O11" s="1591"/>
      <c r="P11" s="1329"/>
      <c r="Q11" s="1589"/>
      <c r="R11" s="1589"/>
      <c r="S11" s="1589"/>
      <c r="T11" s="1590"/>
      <c r="U11" s="1590"/>
      <c r="V11" s="1590"/>
      <c r="W11" s="1590"/>
      <c r="X11" s="1590"/>
    </row>
    <row r="12" spans="1:24" s="1" customFormat="1" ht="19.5" customHeight="1" thickBot="1">
      <c r="A12" s="3"/>
      <c r="B12" s="180">
        <v>6</v>
      </c>
      <c r="C12" s="181" t="s">
        <v>93</v>
      </c>
      <c r="D12" s="259">
        <f>+'5.4.2'!D12/'5.3.2'!D12/10</f>
        <v>6.2567391956279037</v>
      </c>
      <c r="E12" s="260">
        <f>+'5.4.2'!F12/'5.3.2'!F12/10</f>
        <v>6.2475863694977258</v>
      </c>
      <c r="F12" s="260">
        <f>+'5.4.2'!H12/'5.3.2'!H12/10</f>
        <v>7.2051486436118752</v>
      </c>
      <c r="G12" s="1288">
        <f>+'5.4.2'!J12/'5.3.2'!J12/10</f>
        <v>8.1536501234076866</v>
      </c>
      <c r="H12" s="1290">
        <f>+'5.4.2'!L12/'5.3.2'!L12/10</f>
        <v>7.1190840531667474</v>
      </c>
      <c r="I12" s="482">
        <f>+'5.4.2'!M12/'5.3.2'!M12/10</f>
        <v>92.276038888401985</v>
      </c>
      <c r="J12" s="260">
        <f>+'5.4.2'!O12/'5.3.2'!O12/10</f>
        <v>7.3242448885392717</v>
      </c>
      <c r="K12" s="260">
        <f>+'5.4.2'!Q12/'5.3.2'!Q12/10</f>
        <v>12.534949656966846</v>
      </c>
      <c r="L12" s="1298">
        <f>+'5.4.2'!S12/'5.3.2'!S12/10</f>
        <v>17.58600839764344</v>
      </c>
      <c r="M12" s="259">
        <f>+'5.4.2'!U12/'5.3.2'!U12/10</f>
        <v>16.612053089815937</v>
      </c>
      <c r="N12" s="477">
        <f>+'5.4.2'!V12/'5.3.2'!V12/10</f>
        <v>15.258117751898419</v>
      </c>
      <c r="O12" s="1591"/>
      <c r="P12" s="1329"/>
      <c r="Q12" s="1589"/>
      <c r="R12" s="1589"/>
      <c r="S12" s="1589"/>
      <c r="T12" s="1590"/>
      <c r="U12" s="1590"/>
      <c r="V12" s="1590"/>
      <c r="W12" s="1590"/>
      <c r="X12" s="1590"/>
    </row>
    <row r="13" spans="1:24" s="1" customFormat="1" ht="19.5" customHeight="1" thickTop="1">
      <c r="A13" s="3"/>
      <c r="B13" s="2053" t="s">
        <v>94</v>
      </c>
      <c r="C13" s="2054"/>
      <c r="D13" s="262">
        <f>+'5.4.2'!D13/'5.3.2'!D13/10</f>
        <v>5.8817494751250283</v>
      </c>
      <c r="E13" s="263">
        <f>+'5.4.2'!F13/'5.3.2'!F13/10</f>
        <v>6.6922519011708683</v>
      </c>
      <c r="F13" s="263">
        <f>+'5.4.2'!H13/'5.3.2'!H13/10</f>
        <v>7.4832800987208445</v>
      </c>
      <c r="G13" s="1289">
        <f>+'5.4.2'!J13/'5.3.2'!J13/10</f>
        <v>8.9867551802020973</v>
      </c>
      <c r="H13" s="1291">
        <f>+'5.4.2'!L13/'5.3.2'!L13/10</f>
        <v>7.4001018400183671</v>
      </c>
      <c r="I13" s="483">
        <f>+'5.4.2'!M13/'5.3.2'!M13/10</f>
        <v>18.158440098045222</v>
      </c>
      <c r="J13" s="263">
        <f>+'5.4.2'!O13/'5.3.2'!O13/10</f>
        <v>7.9685575707543821</v>
      </c>
      <c r="K13" s="263">
        <f>+'5.4.2'!Q13/'5.3.2'!Q13/10</f>
        <v>12.343744713129366</v>
      </c>
      <c r="L13" s="1299">
        <f>+'5.4.2'!S13/'5.3.2'!S13/10</f>
        <v>17.868343633113632</v>
      </c>
      <c r="M13" s="262">
        <f>+'5.4.2'!U13/'5.3.2'!U13/10</f>
        <v>16.751581567096085</v>
      </c>
      <c r="N13" s="478">
        <f>+'5.4.2'!V13/'5.3.2'!V13/10</f>
        <v>15.493070545863969</v>
      </c>
      <c r="O13" s="1591"/>
      <c r="P13" s="1329"/>
      <c r="Q13" s="1589"/>
      <c r="R13" s="1589"/>
      <c r="S13" s="1589"/>
      <c r="T13" s="1590"/>
      <c r="U13" s="1590"/>
      <c r="V13" s="1590"/>
      <c r="W13" s="1590"/>
      <c r="X13" s="1590"/>
    </row>
    <row r="14" spans="1:24" s="1" customFormat="1" ht="19.5" customHeight="1">
      <c r="A14" s="3"/>
      <c r="B14" s="200"/>
      <c r="C14" s="201"/>
      <c r="D14" s="264"/>
      <c r="E14" s="264"/>
      <c r="F14" s="264"/>
      <c r="G14" s="265"/>
      <c r="H14" s="264"/>
      <c r="I14" s="264"/>
      <c r="J14" s="264"/>
      <c r="K14" s="264"/>
      <c r="L14" s="264"/>
      <c r="M14" s="264"/>
      <c r="N14" s="479"/>
      <c r="O14" s="1457"/>
      <c r="P14" s="1329"/>
      <c r="Q14" s="1589"/>
      <c r="R14" s="1589"/>
      <c r="S14" s="1589"/>
      <c r="T14" s="1590"/>
      <c r="U14" s="1590"/>
      <c r="V14" s="1590"/>
      <c r="W14" s="1590"/>
      <c r="X14" s="1590"/>
    </row>
    <row r="15" spans="1:24" s="1" customFormat="1" ht="19.5" customHeight="1">
      <c r="A15" s="3"/>
      <c r="B15" s="205">
        <v>7</v>
      </c>
      <c r="C15" s="181" t="s">
        <v>95</v>
      </c>
      <c r="D15" s="259">
        <f>+'5.4.2'!D15/'5.3.2'!D15/10</f>
        <v>5.0265941785694812</v>
      </c>
      <c r="E15" s="266">
        <f>+'5.4.2'!F15/'5.3.2'!F15/10</f>
        <v>6.5962762882112909</v>
      </c>
      <c r="F15" s="266">
        <f>+'5.4.2'!H15/'5.3.2'!H15/10</f>
        <v>7.0349013557494233</v>
      </c>
      <c r="G15" s="1292">
        <f>+'5.4.2'!J15/'5.3.2'!J15/10</f>
        <v>7.8093355940035023</v>
      </c>
      <c r="H15" s="1294">
        <f>+'5.4.2'!L15/'5.3.2'!L15/10</f>
        <v>6.981307487098702</v>
      </c>
      <c r="I15" s="484">
        <f>+'5.4.2'!M15/'5.3.2'!M15/10</f>
        <v>20.069530007029783</v>
      </c>
      <c r="J15" s="266">
        <f>+'5.4.2'!O15/'5.3.2'!O15/10</f>
        <v>8.3084973823710513</v>
      </c>
      <c r="K15" s="266">
        <f>+'5.4.2'!Q15/'5.3.2'!Q15/10</f>
        <v>12.30801858881426</v>
      </c>
      <c r="L15" s="1300">
        <f>+'5.4.2'!S15/'5.3.2'!S15/10</f>
        <v>17.001138788207406</v>
      </c>
      <c r="M15" s="1302">
        <f>+'5.4.2'!U15/'5.3.2'!U15/10</f>
        <v>16.07787968453016</v>
      </c>
      <c r="N15" s="477">
        <f>+'5.4.2'!V15/'5.3.2'!V15/10</f>
        <v>14.722952147750906</v>
      </c>
      <c r="O15" s="1591"/>
      <c r="P15" s="1329"/>
      <c r="Q15" s="1589"/>
      <c r="R15" s="1589"/>
      <c r="S15" s="1589"/>
      <c r="T15" s="1590"/>
      <c r="U15" s="1590"/>
      <c r="V15" s="1590"/>
      <c r="W15" s="1590"/>
      <c r="X15" s="1590"/>
    </row>
    <row r="16" spans="1:24" s="1" customFormat="1" ht="19.5" customHeight="1">
      <c r="A16" s="3"/>
      <c r="B16" s="180">
        <v>8</v>
      </c>
      <c r="C16" s="181" t="s">
        <v>96</v>
      </c>
      <c r="D16" s="259">
        <f>+'5.4.2'!D16/'5.3.2'!D16/10</f>
        <v>5.0458407074176757</v>
      </c>
      <c r="E16" s="260">
        <f>+'5.4.2'!F16/'5.3.2'!F16/10</f>
        <v>6.8582105883772257</v>
      </c>
      <c r="F16" s="260">
        <f>+'5.4.2'!H16/'5.3.2'!H16/10</f>
        <v>6.9933388382149833</v>
      </c>
      <c r="G16" s="1288">
        <f>+'5.4.2'!J16/'5.3.2'!J16/10</f>
        <v>9.0586103828208433</v>
      </c>
      <c r="H16" s="1290">
        <f>+'5.4.2'!L16/'5.3.2'!L16/10</f>
        <v>6.9675371402779929</v>
      </c>
      <c r="I16" s="556">
        <f>+'5.4.2'!M16/'5.3.2'!M16/10</f>
        <v>19.552217221051766</v>
      </c>
      <c r="J16" s="260">
        <f>+'5.4.2'!O16/'5.3.2'!O16/10</f>
        <v>8.8002467614839581</v>
      </c>
      <c r="K16" s="260">
        <f>+'5.4.2'!Q16/'5.3.2'!Q16/10</f>
        <v>12.043122933510499</v>
      </c>
      <c r="L16" s="1298">
        <f>+'5.4.2'!S16/'5.3.2'!S16/10</f>
        <v>16.593247212422938</v>
      </c>
      <c r="M16" s="1303">
        <f>+'5.4.2'!U16/'5.3.2'!U16/10</f>
        <v>15.7018858754733</v>
      </c>
      <c r="N16" s="477">
        <f>+'5.4.2'!V16/'5.3.2'!V16/10</f>
        <v>14.430649706363571</v>
      </c>
      <c r="O16" s="1591"/>
      <c r="P16" s="1329"/>
      <c r="Q16" s="1589"/>
      <c r="R16" s="1589"/>
      <c r="S16" s="1589"/>
      <c r="T16" s="1590"/>
      <c r="U16" s="1590"/>
      <c r="V16" s="1590"/>
      <c r="W16" s="1590"/>
      <c r="X16" s="1590"/>
    </row>
    <row r="17" spans="1:24" s="1" customFormat="1" ht="19.5" customHeight="1">
      <c r="A17" s="3"/>
      <c r="B17" s="180">
        <v>9</v>
      </c>
      <c r="C17" s="181" t="s">
        <v>171</v>
      </c>
      <c r="D17" s="259">
        <f>+'5.4.2'!D17/'5.3.2'!D17/10</f>
        <v>5.2683850756615254</v>
      </c>
      <c r="E17" s="260">
        <f>+'5.4.2'!F17/'5.3.2'!F17/10</f>
        <v>6.8576813854336107</v>
      </c>
      <c r="F17" s="260">
        <f>+'5.4.2'!H17/'5.3.2'!H17/10</f>
        <v>7.0323669336875057</v>
      </c>
      <c r="G17" s="1288">
        <f>+'5.4.2'!J17/'5.3.2'!J17/10</f>
        <v>10.397587795160678</v>
      </c>
      <c r="H17" s="1290">
        <f>+'5.4.2'!L17/'5.3.2'!L17/10</f>
        <v>7.0046074045055944</v>
      </c>
      <c r="I17" s="556">
        <f>+'5.4.2'!M17/'5.3.2'!M17/10</f>
        <v>14.99064203528693</v>
      </c>
      <c r="J17" s="260">
        <f>+'5.4.2'!O17/'5.3.2'!O17/10</f>
        <v>10.707325120773847</v>
      </c>
      <c r="K17" s="260">
        <f>+'5.4.2'!Q17/'5.3.2'!Q17/10</f>
        <v>12.158054639321472</v>
      </c>
      <c r="L17" s="1298">
        <f>+'5.4.2'!S17/'5.3.2'!S17/10</f>
        <v>17.584234464012589</v>
      </c>
      <c r="M17" s="1303">
        <f>+'5.4.2'!U17/'5.3.2'!U17/10</f>
        <v>16.49997066950532</v>
      </c>
      <c r="N17" s="477">
        <f>+'5.4.2'!V17/'5.3.2'!V17/10</f>
        <v>15.086284499105659</v>
      </c>
      <c r="O17" s="1591"/>
      <c r="P17" s="1329"/>
      <c r="Q17" s="1589"/>
      <c r="R17" s="1589"/>
      <c r="S17" s="1589"/>
      <c r="T17" s="1590"/>
      <c r="U17" s="1590"/>
      <c r="V17" s="1590"/>
      <c r="W17" s="1590"/>
      <c r="X17" s="1590"/>
    </row>
    <row r="18" spans="1:24" s="1" customFormat="1" ht="19.5" customHeight="1">
      <c r="A18" s="3"/>
      <c r="B18" s="180">
        <v>10</v>
      </c>
      <c r="C18" s="181" t="s">
        <v>98</v>
      </c>
      <c r="D18" s="259">
        <f>+'5.4.2'!D18/'5.3.2'!D18/10</f>
        <v>5.0751600242896364</v>
      </c>
      <c r="E18" s="260">
        <f>+'5.4.2'!F18/'5.3.2'!F18/10</f>
        <v>6.6068336788479103</v>
      </c>
      <c r="F18" s="260">
        <f>+'5.4.2'!H18/'5.3.2'!H18/10</f>
        <v>6.8333548348965083</v>
      </c>
      <c r="G18" s="1288">
        <f>+'5.4.2'!J18/'5.3.2'!J18/10</f>
        <v>7.4669211619592364</v>
      </c>
      <c r="H18" s="1290">
        <f>+'5.4.2'!L18/'5.3.2'!L18/10</f>
        <v>6.8015614383531826</v>
      </c>
      <c r="I18" s="556">
        <f>+'5.4.2'!M18/'5.3.2'!M18/10</f>
        <v>13.592369058286167</v>
      </c>
      <c r="J18" s="260">
        <f>+'5.4.2'!O18/'5.3.2'!O18/10</f>
        <v>9.0505753518491048</v>
      </c>
      <c r="K18" s="260">
        <f>+'5.4.2'!Q18/'5.3.2'!Q18/10</f>
        <v>11.788646247626877</v>
      </c>
      <c r="L18" s="1298">
        <f>+'5.4.2'!S18/'5.3.2'!S18/10</f>
        <v>17.582126081232342</v>
      </c>
      <c r="M18" s="1303">
        <f>+'5.4.2'!U18/'5.3.2'!U18/10</f>
        <v>16.414204320567652</v>
      </c>
      <c r="N18" s="477">
        <f>+'5.4.2'!V18/'5.3.2'!V18/10</f>
        <v>14.931592034747172</v>
      </c>
      <c r="O18" s="1591"/>
      <c r="P18" s="1329"/>
      <c r="Q18" s="1589"/>
      <c r="R18" s="1589"/>
      <c r="S18" s="1589"/>
      <c r="T18" s="1590"/>
      <c r="U18" s="1590"/>
      <c r="V18" s="1590"/>
      <c r="W18" s="1590"/>
      <c r="X18" s="1590"/>
    </row>
    <row r="19" spans="1:24" s="1" customFormat="1" ht="19.5" customHeight="1">
      <c r="A19" s="3"/>
      <c r="B19" s="180">
        <v>11</v>
      </c>
      <c r="C19" s="181" t="s">
        <v>99</v>
      </c>
      <c r="D19" s="259">
        <f>+'5.4.2'!D19/'5.3.2'!D19/10</f>
        <v>5.1423242859460947</v>
      </c>
      <c r="E19" s="260">
        <f>+'5.4.2'!F19/'5.3.2'!F19/10</f>
        <v>6.7240572118545092</v>
      </c>
      <c r="F19" s="260">
        <f>+'5.4.2'!H19/'5.3.2'!H19/10</f>
        <v>6.8419811159173154</v>
      </c>
      <c r="G19" s="1288">
        <f>+'5.4.2'!J19/'5.3.2'!J19/10</f>
        <v>8.8231744665512828</v>
      </c>
      <c r="H19" s="1290">
        <f>+'5.4.2'!L19/'5.3.2'!L19/10</f>
        <v>6.8188409698176979</v>
      </c>
      <c r="I19" s="556">
        <f>+'5.4.2'!M19/'5.3.2'!M19/10</f>
        <v>13.683616844911896</v>
      </c>
      <c r="J19" s="260">
        <f>+'5.4.2'!O19/'5.3.2'!O19/10</f>
        <v>10.680194905103399</v>
      </c>
      <c r="K19" s="260">
        <f>+'5.4.2'!Q19/'5.3.2'!Q19/10</f>
        <v>12.140178854502548</v>
      </c>
      <c r="L19" s="1298">
        <f>+'5.4.2'!S19/'5.3.2'!S19/10</f>
        <v>17.748903386698171</v>
      </c>
      <c r="M19" s="1303">
        <f>+'5.4.2'!U19/'5.3.2'!U19/10</f>
        <v>16.621205040302129</v>
      </c>
      <c r="N19" s="477">
        <f>+'5.4.2'!V19/'5.3.2'!V19/10</f>
        <v>15.095626486124655</v>
      </c>
      <c r="O19" s="1591"/>
      <c r="P19" s="1329"/>
      <c r="Q19" s="1589"/>
      <c r="R19" s="1589"/>
      <c r="S19" s="1589"/>
      <c r="T19" s="1590"/>
      <c r="U19" s="1590"/>
      <c r="V19" s="1590"/>
      <c r="W19" s="1590"/>
      <c r="X19" s="1590"/>
    </row>
    <row r="20" spans="1:24" s="1" customFormat="1" ht="19.5" customHeight="1" thickBot="1">
      <c r="A20" s="3"/>
      <c r="B20" s="180">
        <v>12</v>
      </c>
      <c r="C20" s="181" t="s">
        <v>100</v>
      </c>
      <c r="D20" s="259">
        <f>+'5.4.2'!D20/'5.3.2'!D20/10</f>
        <v>4.9827894533694606</v>
      </c>
      <c r="E20" s="260">
        <f>+'5.4.2'!F20/'5.3.2'!F20/10</f>
        <v>6.782035499484425</v>
      </c>
      <c r="F20" s="260">
        <f>+'5.4.2'!H20/'5.3.2'!H20/10</f>
        <v>6.9462313027925502</v>
      </c>
      <c r="G20" s="1288">
        <f>+'5.4.2'!J20/'5.3.2'!J20/10</f>
        <v>15.044727273832873</v>
      </c>
      <c r="H20" s="1290">
        <f>+'5.4.2'!L20/'5.3.2'!L20/10</f>
        <v>6.9159843000598871</v>
      </c>
      <c r="I20" s="482">
        <f>+'5.4.2'!M20/'5.3.2'!M20/10</f>
        <v>13.703150657868719</v>
      </c>
      <c r="J20" s="260">
        <f>+'5.4.2'!O20/'5.3.2'!O20/10</f>
        <v>9.5733863714511234</v>
      </c>
      <c r="K20" s="260">
        <f>+'5.4.2'!Q20/'5.3.2'!Q20/10</f>
        <v>12.335515438225602</v>
      </c>
      <c r="L20" s="1298">
        <f>+'5.4.2'!S20/'5.3.2'!S20/10</f>
        <v>18.007279582976949</v>
      </c>
      <c r="M20" s="1303">
        <f>+'5.4.2'!U20/'5.3.2'!U20/10</f>
        <v>16.854675732024546</v>
      </c>
      <c r="N20" s="477">
        <f>+'5.4.2'!V20/'5.3.2'!V20/10</f>
        <v>15.258263225456531</v>
      </c>
      <c r="O20" s="1591"/>
      <c r="P20" s="1329"/>
      <c r="Q20" s="1589"/>
      <c r="R20" s="1589"/>
      <c r="S20" s="1589"/>
      <c r="T20" s="1590"/>
      <c r="U20" s="1590"/>
      <c r="V20" s="1590"/>
      <c r="W20" s="1590"/>
      <c r="X20" s="1590"/>
    </row>
    <row r="21" spans="1:24" s="1" customFormat="1" ht="19.5" customHeight="1" thickTop="1" thickBot="1">
      <c r="A21" s="3"/>
      <c r="B21" s="2055" t="s">
        <v>101</v>
      </c>
      <c r="C21" s="2056"/>
      <c r="D21" s="267">
        <f>+'5.4.2'!D21/'5.3.2'!D21/10</f>
        <v>5.0880469929274081</v>
      </c>
      <c r="E21" s="267">
        <f>+'5.4.2'!F21/'5.3.2'!F21/10</f>
        <v>6.7374188722695409</v>
      </c>
      <c r="F21" s="267">
        <f>+'5.4.2'!H21/'5.3.2'!H21/10</f>
        <v>6.9430798003817973</v>
      </c>
      <c r="G21" s="1293">
        <f>+'5.4.2'!J21/'5.3.2'!J21/10</f>
        <v>8.9566974909198471</v>
      </c>
      <c r="H21" s="1295">
        <f>+'5.4.2'!L21/'5.3.2'!L21/10</f>
        <v>6.9115190594495033</v>
      </c>
      <c r="I21" s="485">
        <f>+'5.4.2'!M21/'5.3.2'!M21/10</f>
        <v>15.254834172113751</v>
      </c>
      <c r="J21" s="268">
        <f>+'5.4.2'!O21/'5.3.2'!O21/10</f>
        <v>8.932988851166721</v>
      </c>
      <c r="K21" s="268">
        <f>+'5.4.2'!Q21/'5.3.2'!Q21/10</f>
        <v>12.126963858069104</v>
      </c>
      <c r="L21" s="1301">
        <f>+'5.4.2'!S21/'5.3.2'!S21/10</f>
        <v>17.42822492997551</v>
      </c>
      <c r="M21" s="1304">
        <f>+'5.4.2'!U21/'5.3.2'!U21/10</f>
        <v>16.369217837324506</v>
      </c>
      <c r="N21" s="480">
        <f>+'5.4.2'!V21/'5.3.2'!V21/10</f>
        <v>14.927291675423177</v>
      </c>
      <c r="O21" s="1591"/>
      <c r="P21" s="1329"/>
      <c r="Q21" s="1589"/>
      <c r="R21" s="1589"/>
      <c r="S21" s="1589"/>
      <c r="T21" s="1590"/>
      <c r="U21" s="1590"/>
      <c r="V21" s="1590"/>
      <c r="W21" s="1590"/>
      <c r="X21" s="1590"/>
    </row>
    <row r="22" spans="1:24" s="1" customFormat="1" ht="19.5" customHeight="1" thickBot="1">
      <c r="A22" s="3"/>
      <c r="B22" s="3"/>
      <c r="C22" s="3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1457"/>
      <c r="P22" s="1329"/>
      <c r="Q22" s="1589"/>
      <c r="R22" s="1589"/>
      <c r="S22" s="1589"/>
      <c r="T22" s="1590"/>
      <c r="U22" s="1590"/>
      <c r="V22" s="1590"/>
      <c r="W22" s="1590"/>
      <c r="X22" s="1590"/>
    </row>
    <row r="23" spans="1:24" s="1" customFormat="1" ht="19.5" customHeight="1" thickBot="1">
      <c r="A23" s="3"/>
      <c r="B23" s="1784" t="s">
        <v>102</v>
      </c>
      <c r="C23" s="1800"/>
      <c r="D23" s="270">
        <f>+'5.4.2'!D23/'5.3.2'!D23/10</f>
        <v>5.4557175842903387</v>
      </c>
      <c r="E23" s="271">
        <f>+'5.4.2'!F23/'5.3.2'!F23/10</f>
        <v>6.7155092738149929</v>
      </c>
      <c r="F23" s="271">
        <f>+'5.4.2'!H23/'5.3.2'!H23/10</f>
        <v>7.194070112058796</v>
      </c>
      <c r="G23" s="1296">
        <f>+'5.4.2'!J23/'5.3.2'!J23/10</f>
        <v>8.9734311686460906</v>
      </c>
      <c r="H23" s="1297">
        <f>+'5.4.2'!L23/'5.3.2'!L23/10</f>
        <v>7.1393918028486869</v>
      </c>
      <c r="I23" s="486">
        <f>+'5.4.2'!M23/'5.3.2'!M23/10</f>
        <v>16.470824869744845</v>
      </c>
      <c r="J23" s="271">
        <f>+'5.4.2'!O23/'5.3.2'!O23/10</f>
        <v>8.3722592012869601</v>
      </c>
      <c r="K23" s="271">
        <f>+'5.4.2'!Q23/'5.3.2'!Q23/10</f>
        <v>12.236525915806499</v>
      </c>
      <c r="L23" s="616">
        <f>+'5.4.2'!S23/'5.3.2'!S23/10</f>
        <v>17.649189039969787</v>
      </c>
      <c r="M23" s="1305">
        <f>+'5.4.2'!U23/'5.3.2'!U23/10</f>
        <v>16.561452481763059</v>
      </c>
      <c r="N23" s="481">
        <f>+'5.4.2'!V23/'5.3.2'!V23/10</f>
        <v>15.208785705234131</v>
      </c>
      <c r="O23" s="1591"/>
      <c r="P23" s="1589"/>
      <c r="Q23" s="1589"/>
      <c r="R23" s="1589"/>
      <c r="S23" s="1589"/>
      <c r="T23" s="1590"/>
      <c r="U23" s="1590"/>
      <c r="V23" s="1590"/>
      <c r="W23" s="1590"/>
      <c r="X23" s="1590"/>
    </row>
    <row r="24" spans="1:24" s="1" customFormat="1" ht="19.5" customHeight="1">
      <c r="A24" s="3"/>
      <c r="B24" s="3"/>
      <c r="C24" s="3"/>
      <c r="D24" s="3"/>
      <c r="E24" s="3"/>
      <c r="F24" s="3"/>
      <c r="G24" s="3"/>
      <c r="H24" s="1117"/>
      <c r="I24" s="1117"/>
      <c r="J24" s="3"/>
      <c r="K24" s="1117"/>
      <c r="L24" s="3"/>
      <c r="M24" s="3"/>
      <c r="N24" s="3"/>
      <c r="O24" s="1457"/>
      <c r="P24" s="1589"/>
      <c r="Q24" s="1589"/>
      <c r="R24" s="1589"/>
      <c r="S24" s="1589"/>
      <c r="T24" s="1590"/>
      <c r="U24" s="1590"/>
      <c r="V24" s="1590"/>
      <c r="W24" s="1590"/>
      <c r="X24" s="1590"/>
    </row>
    <row r="25" spans="1:24" s="1" customFormat="1" ht="19.5" customHeight="1">
      <c r="A25" s="3"/>
      <c r="B25" s="986" t="s">
        <v>202</v>
      </c>
      <c r="C25" s="996"/>
      <c r="D25" s="996"/>
      <c r="E25" s="3"/>
      <c r="F25" s="3"/>
      <c r="G25" s="3"/>
      <c r="H25" s="3"/>
      <c r="I25" s="3"/>
      <c r="J25" s="3"/>
      <c r="K25" s="3"/>
      <c r="L25" s="3"/>
      <c r="M25" s="3"/>
      <c r="N25" s="3"/>
      <c r="O25" s="1457"/>
      <c r="P25" s="1589"/>
      <c r="Q25" s="1589"/>
      <c r="R25" s="1589"/>
      <c r="S25" s="1589"/>
      <c r="T25" s="1590"/>
      <c r="U25" s="1590"/>
      <c r="V25" s="1590"/>
      <c r="W25" s="1590"/>
      <c r="X25" s="1590"/>
    </row>
    <row r="26" spans="1:24" s="1" customFormat="1" ht="19.5" customHeight="1" thickBo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1457"/>
      <c r="P26" s="1589"/>
      <c r="Q26" s="1589"/>
      <c r="R26" s="1589"/>
      <c r="S26" s="1589"/>
      <c r="T26" s="1590"/>
      <c r="U26" s="1590"/>
      <c r="V26" s="1590"/>
      <c r="W26" s="1590"/>
      <c r="X26" s="1590"/>
    </row>
    <row r="27" spans="1:24" s="1" customFormat="1" ht="19.5" customHeight="1">
      <c r="A27" s="3"/>
      <c r="B27" s="2006" t="s">
        <v>139</v>
      </c>
      <c r="C27" s="1998" t="s">
        <v>85</v>
      </c>
      <c r="D27" s="2046" t="s">
        <v>83</v>
      </c>
      <c r="E27" s="1987"/>
      <c r="F27" s="1987"/>
      <c r="G27" s="1987"/>
      <c r="H27" s="2041" t="s">
        <v>49</v>
      </c>
      <c r="I27" s="224"/>
      <c r="J27" s="3"/>
      <c r="K27" s="3"/>
      <c r="L27" s="3"/>
      <c r="M27" s="3"/>
      <c r="N27" s="3"/>
      <c r="O27" s="1457"/>
      <c r="P27" s="1589"/>
      <c r="Q27" s="2061" t="s">
        <v>103</v>
      </c>
      <c r="R27" s="2061"/>
      <c r="S27" s="1589" t="s">
        <v>104</v>
      </c>
      <c r="T27" s="1590"/>
      <c r="U27" s="1590"/>
      <c r="V27" s="1590"/>
      <c r="W27" s="1590"/>
      <c r="X27" s="1590"/>
    </row>
    <row r="28" spans="1:24" s="1" customFormat="1" ht="19.5" customHeight="1" thickBot="1">
      <c r="A28" s="3"/>
      <c r="B28" s="2008"/>
      <c r="C28" s="2000"/>
      <c r="D28" s="1750" t="s">
        <v>45</v>
      </c>
      <c r="E28" s="1750" t="s">
        <v>46</v>
      </c>
      <c r="F28" s="1750" t="s">
        <v>47</v>
      </c>
      <c r="G28" s="1751" t="s">
        <v>48</v>
      </c>
      <c r="H28" s="2043"/>
      <c r="I28" s="224"/>
      <c r="J28" s="3"/>
      <c r="K28" s="3"/>
      <c r="L28" s="3"/>
      <c r="M28" s="3"/>
      <c r="N28" s="3"/>
      <c r="O28" s="1457"/>
      <c r="P28" s="1589"/>
      <c r="Q28" s="1589" t="s">
        <v>203</v>
      </c>
      <c r="R28" s="1589" t="s">
        <v>204</v>
      </c>
      <c r="S28" s="1589" t="s">
        <v>204</v>
      </c>
      <c r="T28" s="1590"/>
      <c r="U28" s="1590"/>
      <c r="V28" s="1590"/>
      <c r="W28" s="1590"/>
      <c r="X28" s="1590"/>
    </row>
    <row r="29" spans="1:24" s="1" customFormat="1" ht="19.5" customHeight="1">
      <c r="A29" s="3"/>
      <c r="B29" s="200">
        <v>1</v>
      </c>
      <c r="C29" s="181" t="s">
        <v>88</v>
      </c>
      <c r="D29" s="259">
        <f>+'5.4.2'!D29/'5.3.2'!D58/10</f>
        <v>5.7524474090939188</v>
      </c>
      <c r="E29" s="260">
        <f>+'5.4.2'!F29/'5.3.2'!F58/10</f>
        <v>6.2056151847518333</v>
      </c>
      <c r="F29" s="260">
        <f>+'5.4.2'!H29/'5.3.2'!H58/10</f>
        <v>7.4372731964601515</v>
      </c>
      <c r="G29" s="1288"/>
      <c r="H29" s="1306">
        <f>+'5.4.2'!L29/'5.3.2'!L58/10</f>
        <v>6.1890165716110177</v>
      </c>
      <c r="I29" s="608"/>
      <c r="J29" s="3"/>
      <c r="K29" s="3"/>
      <c r="L29" s="3"/>
      <c r="M29" s="3"/>
      <c r="N29" s="3"/>
      <c r="O29" s="1457"/>
      <c r="P29" s="1589"/>
      <c r="Q29" s="1592">
        <f>+H45</f>
        <v>6.1441850626066676</v>
      </c>
      <c r="R29" s="1592">
        <f>+H23</f>
        <v>7.1393918028486869</v>
      </c>
      <c r="S29" s="1592">
        <f>+M23</f>
        <v>16.561452481763059</v>
      </c>
      <c r="T29" s="1590"/>
      <c r="U29" s="1590"/>
      <c r="V29" s="1590"/>
      <c r="W29" s="1590"/>
      <c r="X29" s="1590"/>
    </row>
    <row r="30" spans="1:24" s="1" customFormat="1" ht="19.5" customHeight="1">
      <c r="A30" s="3"/>
      <c r="B30" s="200">
        <v>2</v>
      </c>
      <c r="C30" s="181" t="s">
        <v>89</v>
      </c>
      <c r="D30" s="259">
        <f>+'5.4.2'!D30/'5.3.2'!D59/10</f>
        <v>5.8593941702872971</v>
      </c>
      <c r="E30" s="260">
        <f>+'5.4.2'!F30/'5.3.2'!F59/10</f>
        <v>6.1076863453391654</v>
      </c>
      <c r="F30" s="260">
        <f>+'5.4.2'!H30/'5.3.2'!H59/10</f>
        <v>7.3119501666203659</v>
      </c>
      <c r="G30" s="1288"/>
      <c r="H30" s="1306">
        <f>+'5.4.2'!L30/'5.3.2'!L59/10</f>
        <v>6.2454423430195067</v>
      </c>
      <c r="I30" s="608"/>
      <c r="J30" s="3"/>
      <c r="K30" s="3"/>
      <c r="L30" s="3"/>
      <c r="M30" s="3"/>
      <c r="N30" s="3"/>
      <c r="O30" s="1457"/>
      <c r="P30" s="1589"/>
      <c r="Q30" s="1589"/>
      <c r="R30" s="1589"/>
      <c r="S30" s="1589"/>
      <c r="T30" s="1590"/>
      <c r="U30" s="1590"/>
      <c r="V30" s="1590"/>
      <c r="W30" s="1590"/>
      <c r="X30" s="1590"/>
    </row>
    <row r="31" spans="1:24" s="1" customFormat="1" ht="19.5" customHeight="1">
      <c r="A31" s="3"/>
      <c r="B31" s="200">
        <v>3</v>
      </c>
      <c r="C31" s="181" t="s">
        <v>90</v>
      </c>
      <c r="D31" s="259">
        <f>+'5.4.2'!D31/'5.3.2'!D60/10</f>
        <v>5.9817603420265915</v>
      </c>
      <c r="E31" s="260">
        <f>+'5.4.2'!F31/'5.3.2'!F60/10</f>
        <v>6.1826539363552184</v>
      </c>
      <c r="F31" s="260">
        <f>+'5.4.2'!H31/'5.3.2'!H60/10</f>
        <v>7.7945411640718758</v>
      </c>
      <c r="G31" s="1288"/>
      <c r="H31" s="1306">
        <f>+'5.4.2'!L31/'5.3.2'!L60/10</f>
        <v>6.4271583955510874</v>
      </c>
      <c r="I31" s="608"/>
      <c r="J31" s="3"/>
      <c r="K31" s="3"/>
      <c r="L31" s="3"/>
      <c r="M31" s="3"/>
      <c r="N31" s="3"/>
      <c r="O31" s="1457"/>
      <c r="P31" s="1589"/>
      <c r="Q31" s="1589"/>
      <c r="R31" s="1589"/>
      <c r="S31" s="1589"/>
      <c r="T31" s="1590"/>
      <c r="U31" s="1590"/>
      <c r="V31" s="1590"/>
      <c r="W31" s="1590"/>
      <c r="X31" s="1590"/>
    </row>
    <row r="32" spans="1:24" s="1" customFormat="1" ht="19.5" customHeight="1">
      <c r="A32" s="3"/>
      <c r="B32" s="200">
        <v>4</v>
      </c>
      <c r="C32" s="181" t="s">
        <v>91</v>
      </c>
      <c r="D32" s="259">
        <f>+'5.4.2'!D32/'5.3.2'!D61/10</f>
        <v>5.7969158578286262</v>
      </c>
      <c r="E32" s="260">
        <f>+'5.4.2'!F32/'5.3.2'!F61/10</f>
        <v>6.0772440566389943</v>
      </c>
      <c r="F32" s="260">
        <f>+'5.4.2'!H32/'5.3.2'!H61/10</f>
        <v>7.9193365579411363</v>
      </c>
      <c r="G32" s="1288"/>
      <c r="H32" s="1306">
        <f>+'5.4.2'!L32/'5.3.2'!L61/10</f>
        <v>6.2645881168586657</v>
      </c>
      <c r="I32" s="608"/>
      <c r="J32" s="3"/>
      <c r="K32" s="3"/>
      <c r="L32" s="3"/>
      <c r="M32" s="3"/>
      <c r="N32" s="3"/>
      <c r="O32" s="1457"/>
      <c r="P32" s="1589"/>
      <c r="Q32" s="1589"/>
      <c r="R32" s="1589"/>
      <c r="S32" s="1589"/>
      <c r="T32" s="1590"/>
      <c r="U32" s="1590"/>
      <c r="V32" s="1590"/>
      <c r="W32" s="1590"/>
      <c r="X32" s="1590"/>
    </row>
    <row r="33" spans="1:24" s="1" customFormat="1" ht="19.5" customHeight="1">
      <c r="A33" s="3"/>
      <c r="B33" s="200">
        <v>5</v>
      </c>
      <c r="C33" s="181" t="s">
        <v>92</v>
      </c>
      <c r="D33" s="259">
        <f>+'5.4.2'!D33/'5.3.2'!D62/10</f>
        <v>5.9759513873246712</v>
      </c>
      <c r="E33" s="260">
        <f>+'5.4.2'!F33/'5.3.2'!F62/10</f>
        <v>6.019268696295021</v>
      </c>
      <c r="F33" s="260">
        <f>+'5.4.2'!H33/'5.3.2'!H62/10</f>
        <v>7.6893831840733302</v>
      </c>
      <c r="G33" s="1288"/>
      <c r="H33" s="1306">
        <f>+'5.4.2'!L33/'5.3.2'!L62/10</f>
        <v>6.3351531151081648</v>
      </c>
      <c r="I33" s="608"/>
      <c r="J33" s="3"/>
      <c r="K33" s="3"/>
      <c r="L33" s="3"/>
      <c r="M33" s="3"/>
      <c r="N33" s="3"/>
      <c r="O33" s="1457"/>
      <c r="P33" s="1589"/>
      <c r="Q33" s="1589"/>
      <c r="R33" s="1589"/>
      <c r="S33" s="1589"/>
      <c r="T33" s="1590"/>
      <c r="U33" s="1590"/>
      <c r="V33" s="1590"/>
      <c r="W33" s="1590"/>
      <c r="X33" s="1590"/>
    </row>
    <row r="34" spans="1:24" s="1" customFormat="1" ht="19.5" customHeight="1" thickBot="1">
      <c r="A34" s="3"/>
      <c r="B34" s="200">
        <v>6</v>
      </c>
      <c r="C34" s="181" t="s">
        <v>93</v>
      </c>
      <c r="D34" s="259">
        <f>+'5.4.2'!D34/'5.3.2'!D63/10</f>
        <v>5.9988575889449844</v>
      </c>
      <c r="E34" s="260">
        <f>+'5.4.2'!F34/'5.3.2'!F63/10</f>
        <v>6.6426954816249566</v>
      </c>
      <c r="F34" s="260">
        <f>+'5.4.2'!H34/'5.3.2'!H63/10</f>
        <v>7.2759309198761271</v>
      </c>
      <c r="G34" s="1288"/>
      <c r="H34" s="1306">
        <f>+'5.4.2'!L34/'5.3.2'!L63/10</f>
        <v>6.3212822791329115</v>
      </c>
      <c r="I34" s="608"/>
      <c r="J34" s="3"/>
      <c r="K34" s="3"/>
      <c r="L34" s="3"/>
      <c r="M34" s="3"/>
      <c r="N34" s="3"/>
      <c r="O34" s="1457"/>
      <c r="P34" s="1589"/>
      <c r="Q34" s="1589"/>
      <c r="R34" s="1589"/>
      <c r="S34" s="1589"/>
      <c r="T34" s="1590"/>
      <c r="U34" s="1590"/>
      <c r="V34" s="1590"/>
      <c r="W34" s="1590"/>
      <c r="X34" s="1590"/>
    </row>
    <row r="35" spans="1:24" s="1" customFormat="1" ht="19.5" customHeight="1" thickTop="1">
      <c r="A35" s="3"/>
      <c r="B35" s="1780" t="s">
        <v>94</v>
      </c>
      <c r="C35" s="1781"/>
      <c r="D35" s="262">
        <f>+'5.4.2'!D35/'5.3.2'!D64/10</f>
        <v>5.8914763446950911</v>
      </c>
      <c r="E35" s="263">
        <f>+'5.4.2'!F35/'5.3.2'!F64/10</f>
        <v>6.2175136380682146</v>
      </c>
      <c r="F35" s="263">
        <f>+'5.4.2'!H35/'5.3.2'!H64/10</f>
        <v>7.5275364621204641</v>
      </c>
      <c r="G35" s="1289"/>
      <c r="H35" s="1307">
        <f>+'5.4.2'!L35/'5.3.2'!L64/10</f>
        <v>6.2919669409331274</v>
      </c>
      <c r="I35" s="608"/>
      <c r="J35" s="3"/>
      <c r="K35" s="3"/>
      <c r="L35" s="3"/>
      <c r="M35" s="3"/>
      <c r="N35" s="3"/>
      <c r="O35" s="1457"/>
      <c r="P35" s="1589"/>
      <c r="Q35" s="1589"/>
      <c r="R35" s="1589"/>
      <c r="S35" s="1589"/>
      <c r="T35" s="1590"/>
      <c r="U35" s="1590"/>
      <c r="V35" s="1590"/>
      <c r="W35" s="1590"/>
      <c r="X35" s="1590"/>
    </row>
    <row r="36" spans="1:24" s="1" customFormat="1" ht="19.5" customHeight="1">
      <c r="A36" s="3"/>
      <c r="B36" s="272"/>
      <c r="C36" s="273"/>
      <c r="D36" s="261"/>
      <c r="E36" s="274"/>
      <c r="F36" s="274"/>
      <c r="G36" s="43"/>
      <c r="H36" s="275"/>
      <c r="I36" s="608"/>
      <c r="J36" s="3"/>
      <c r="K36" s="3"/>
      <c r="L36" s="3"/>
      <c r="M36" s="3"/>
      <c r="N36" s="3"/>
      <c r="O36" s="1457"/>
      <c r="P36" s="1589"/>
      <c r="Q36" s="1589"/>
      <c r="R36" s="1589"/>
      <c r="S36" s="1589"/>
      <c r="T36" s="1590"/>
      <c r="U36" s="1590"/>
      <c r="V36" s="1590"/>
      <c r="W36" s="1590"/>
      <c r="X36" s="1590"/>
    </row>
    <row r="37" spans="1:24" s="1" customFormat="1" ht="19.5" customHeight="1">
      <c r="A37" s="3"/>
      <c r="B37" s="234">
        <v>7</v>
      </c>
      <c r="C37" s="235" t="s">
        <v>95</v>
      </c>
      <c r="D37" s="276">
        <f>+'5.4.2'!D37/'5.3.2'!D66/10</f>
        <v>5.6897866570893996</v>
      </c>
      <c r="E37" s="266">
        <f>+'5.4.2'!F37/'5.3.2'!F66/10</f>
        <v>5.8775484873699799</v>
      </c>
      <c r="F37" s="266">
        <f>+'5.4.2'!H37/'5.3.2'!H66/10</f>
        <v>6.991847601592343</v>
      </c>
      <c r="G37" s="1292"/>
      <c r="H37" s="1309">
        <f>+'5.4.2'!L37/'5.3.2'!L66/10</f>
        <v>6.0036648067054941</v>
      </c>
      <c r="I37" s="608"/>
      <c r="J37" s="3"/>
      <c r="K37" s="3"/>
      <c r="L37" s="3"/>
      <c r="M37" s="3"/>
      <c r="N37" s="3"/>
      <c r="O37" s="1457"/>
      <c r="P37" s="1589"/>
      <c r="Q37" s="1589"/>
      <c r="R37" s="1589"/>
      <c r="S37" s="1589"/>
      <c r="T37" s="1590"/>
      <c r="U37" s="1590"/>
      <c r="V37" s="1590"/>
      <c r="W37" s="1590"/>
      <c r="X37" s="1590"/>
    </row>
    <row r="38" spans="1:24" s="1" customFormat="1" ht="19.5" customHeight="1">
      <c r="A38" s="3"/>
      <c r="B38" s="200">
        <v>8</v>
      </c>
      <c r="C38" s="181" t="s">
        <v>96</v>
      </c>
      <c r="D38" s="259">
        <f>+'5.4.2'!D38/'5.3.2'!D67/10</f>
        <v>5.6483822110179069</v>
      </c>
      <c r="E38" s="260">
        <f>+'5.4.2'!F38/'5.3.2'!F67/10</f>
        <v>5.6598832060397513</v>
      </c>
      <c r="F38" s="260">
        <f>+'5.4.2'!H38/'5.3.2'!H67/10</f>
        <v>7.0967472507039444</v>
      </c>
      <c r="G38" s="1288"/>
      <c r="H38" s="1306">
        <f>+'5.4.2'!L38/'5.3.2'!L67/10</f>
        <v>5.9771532692584248</v>
      </c>
      <c r="I38" s="608"/>
      <c r="J38" s="3"/>
      <c r="K38" s="3"/>
      <c r="L38" s="3"/>
      <c r="M38" s="3"/>
      <c r="N38" s="3"/>
      <c r="O38" s="1457"/>
      <c r="P38" s="1589"/>
      <c r="Q38" s="1589"/>
      <c r="R38" s="1589"/>
      <c r="S38" s="1589"/>
      <c r="T38" s="1590"/>
      <c r="U38" s="1590"/>
      <c r="V38" s="1590"/>
      <c r="W38" s="1590"/>
      <c r="X38" s="1590"/>
    </row>
    <row r="39" spans="1:24" s="1" customFormat="1" ht="19.5" customHeight="1">
      <c r="A39" s="3"/>
      <c r="B39" s="200">
        <v>9</v>
      </c>
      <c r="C39" s="181" t="s">
        <v>171</v>
      </c>
      <c r="D39" s="259">
        <f>+'5.4.2'!D39/'5.3.2'!D68/10</f>
        <v>5.8202376120705779</v>
      </c>
      <c r="E39" s="260">
        <f>+'5.4.2'!F39/'5.3.2'!F68/10</f>
        <v>6.20028836067877</v>
      </c>
      <c r="F39" s="260">
        <f>+'5.4.2'!H39/'5.3.2'!H68/10</f>
        <v>7.1809837455416998</v>
      </c>
      <c r="G39" s="1288"/>
      <c r="H39" s="1306">
        <f>+'5.4.2'!L39/'5.3.2'!L68/10</f>
        <v>6.167070169666883</v>
      </c>
      <c r="I39" s="608"/>
      <c r="J39" s="3"/>
      <c r="K39" s="3"/>
      <c r="L39" s="3"/>
      <c r="M39" s="3"/>
      <c r="N39" s="3"/>
      <c r="O39" s="1457"/>
      <c r="P39" s="1589"/>
      <c r="Q39" s="1589"/>
      <c r="R39" s="1589"/>
      <c r="S39" s="1589"/>
      <c r="T39" s="1590"/>
      <c r="U39" s="1590"/>
      <c r="V39" s="1590"/>
      <c r="W39" s="1590"/>
      <c r="X39" s="1590"/>
    </row>
    <row r="40" spans="1:24" s="1" customFormat="1" ht="19.5" customHeight="1">
      <c r="A40" s="3"/>
      <c r="B40" s="200">
        <v>10</v>
      </c>
      <c r="C40" s="181" t="s">
        <v>98</v>
      </c>
      <c r="D40" s="259">
        <f>+'5.4.2'!D40/'5.3.2'!D69/10</f>
        <v>5.5722152756525842</v>
      </c>
      <c r="E40" s="260">
        <f>+'5.4.2'!F40/'5.3.2'!F69/10</f>
        <v>5.3022852082961069</v>
      </c>
      <c r="F40" s="260">
        <f>+'5.4.2'!H40/'5.3.2'!H69/10</f>
        <v>7.1131235737141552</v>
      </c>
      <c r="G40" s="1288"/>
      <c r="H40" s="1306">
        <f>+'5.4.2'!L40/'5.3.2'!L69/10</f>
        <v>5.9173644426215271</v>
      </c>
      <c r="I40" s="608"/>
      <c r="J40" s="3"/>
      <c r="K40" s="3"/>
      <c r="L40" s="3"/>
      <c r="M40" s="3"/>
      <c r="N40" s="3"/>
      <c r="O40" s="1457"/>
      <c r="P40" s="1589"/>
      <c r="Q40" s="1589"/>
      <c r="R40" s="1589"/>
      <c r="S40" s="1589"/>
      <c r="T40" s="1590"/>
      <c r="U40" s="1590"/>
      <c r="V40" s="1590"/>
      <c r="W40" s="1590"/>
      <c r="X40" s="1590"/>
    </row>
    <row r="41" spans="1:24" s="1" customFormat="1" ht="19.5" customHeight="1">
      <c r="A41" s="3"/>
      <c r="B41" s="200">
        <v>11</v>
      </c>
      <c r="C41" s="181" t="s">
        <v>99</v>
      </c>
      <c r="D41" s="259">
        <f>+'5.4.2'!D41/'5.3.2'!D70/10</f>
        <v>5.8273208211928242</v>
      </c>
      <c r="E41" s="260">
        <f>+'5.4.2'!F41/'5.3.2'!F70/10</f>
        <v>5.4536395990309723</v>
      </c>
      <c r="F41" s="260">
        <f>+'5.4.2'!H41/'5.3.2'!H70/10</f>
        <v>7.0892390320909824</v>
      </c>
      <c r="G41" s="1288"/>
      <c r="H41" s="1306">
        <f>+'5.4.2'!L41/'5.3.2'!L70/10</f>
        <v>6.1106986954629399</v>
      </c>
      <c r="I41" s="608"/>
      <c r="J41" s="3"/>
      <c r="K41" s="3"/>
      <c r="L41" s="3"/>
      <c r="M41" s="3"/>
      <c r="N41" s="3"/>
      <c r="O41" s="1457"/>
      <c r="P41" s="1589"/>
      <c r="Q41" s="1589"/>
      <c r="R41" s="1589"/>
      <c r="S41" s="1589"/>
      <c r="T41" s="1590"/>
      <c r="U41" s="1590"/>
      <c r="V41" s="1590"/>
      <c r="W41" s="1590"/>
      <c r="X41" s="1590"/>
    </row>
    <row r="42" spans="1:24" s="1" customFormat="1" ht="19.5" customHeight="1" thickBot="1">
      <c r="A42" s="3"/>
      <c r="B42" s="200">
        <v>12</v>
      </c>
      <c r="C42" s="181" t="s">
        <v>100</v>
      </c>
      <c r="D42" s="259">
        <f>+'5.4.2'!D42/'5.3.2'!D71/10</f>
        <v>5.5942208824575008</v>
      </c>
      <c r="E42" s="260">
        <f>+'5.4.2'!F42/'5.3.2'!F71/10</f>
        <v>5.4891520886540723</v>
      </c>
      <c r="F42" s="260">
        <f>+'5.4.2'!H42/'5.3.2'!H71/10</f>
        <v>7.2393056512616099</v>
      </c>
      <c r="G42" s="1288"/>
      <c r="H42" s="1306">
        <f>+'5.4.2'!L42/'5.3.2'!L71/10</f>
        <v>5.9776548474983091</v>
      </c>
      <c r="I42" s="608"/>
      <c r="J42" s="3"/>
      <c r="K42" s="3"/>
      <c r="L42" s="3"/>
      <c r="M42" s="3"/>
      <c r="N42" s="3"/>
      <c r="O42" s="1457"/>
      <c r="P42" s="1589"/>
      <c r="Q42" s="1589"/>
      <c r="R42" s="1589"/>
      <c r="S42" s="1589"/>
      <c r="T42" s="1590"/>
      <c r="U42" s="1590"/>
      <c r="V42" s="1590"/>
      <c r="W42" s="1590"/>
      <c r="X42" s="1590"/>
    </row>
    <row r="43" spans="1:24" s="1" customFormat="1" ht="19.5" customHeight="1" thickTop="1" thickBot="1">
      <c r="A43" s="3"/>
      <c r="B43" s="1782" t="s">
        <v>101</v>
      </c>
      <c r="C43" s="1783"/>
      <c r="D43" s="267">
        <f>+'5.4.2'!D43/'5.3.2'!D72/10</f>
        <v>5.6895056371271773</v>
      </c>
      <c r="E43" s="268">
        <f>+'5.4.2'!F43/'5.3.2'!F72/10</f>
        <v>5.6462925558151937</v>
      </c>
      <c r="F43" s="268">
        <f>+'5.4.2'!H43/'5.3.2'!H72/10</f>
        <v>7.1207455063854894</v>
      </c>
      <c r="G43" s="1293"/>
      <c r="H43" s="1310">
        <f>+'5.4.2'!L43/'5.3.2'!L72/10</f>
        <v>6.0240196927387313</v>
      </c>
      <c r="I43" s="608"/>
      <c r="J43" s="3"/>
      <c r="K43" s="3"/>
      <c r="L43" s="3"/>
      <c r="M43" s="3"/>
      <c r="N43" s="3"/>
      <c r="O43" s="1457"/>
      <c r="P43" s="1589"/>
      <c r="Q43" s="1589"/>
      <c r="R43" s="1589"/>
      <c r="S43" s="1589"/>
      <c r="T43" s="1590"/>
      <c r="U43" s="1590"/>
      <c r="V43" s="1590"/>
      <c r="W43" s="1590"/>
      <c r="X43" s="1590"/>
    </row>
    <row r="44" spans="1:24" s="1" customFormat="1" ht="19.5" customHeight="1" thickBot="1">
      <c r="A44" s="3"/>
      <c r="B44" s="3"/>
      <c r="C44" s="3"/>
      <c r="D44" s="269"/>
      <c r="E44" s="269"/>
      <c r="F44" s="269"/>
      <c r="G44" s="269"/>
      <c r="H44" s="269"/>
      <c r="I44" s="261"/>
      <c r="J44" s="3"/>
      <c r="K44" s="3"/>
      <c r="L44" s="3"/>
      <c r="M44" s="3"/>
      <c r="N44" s="3"/>
      <c r="O44" s="1457"/>
      <c r="P44" s="1589"/>
      <c r="Q44" s="1589"/>
      <c r="R44" s="1589"/>
      <c r="S44" s="1589"/>
      <c r="T44" s="1590"/>
      <c r="U44" s="1590"/>
      <c r="V44" s="1590"/>
      <c r="W44" s="1590"/>
      <c r="X44" s="1590"/>
    </row>
    <row r="45" spans="1:24" s="1" customFormat="1" ht="19.5" customHeight="1" thickBot="1">
      <c r="A45" s="3"/>
      <c r="B45" s="1784" t="s">
        <v>102</v>
      </c>
      <c r="C45" s="1785"/>
      <c r="D45" s="270">
        <f>+'5.4.2'!D45/'5.3.2'!D74/10</f>
        <v>5.7805060740839558</v>
      </c>
      <c r="E45" s="271">
        <f>+'5.4.2'!F45/'5.3.2'!F74/10</f>
        <v>5.8967041864323217</v>
      </c>
      <c r="F45" s="271">
        <f>+'5.4.2'!H45/'5.3.2'!H74/10</f>
        <v>7.3017413978069241</v>
      </c>
      <c r="G45" s="1308"/>
      <c r="H45" s="1311">
        <f>+'5.4.2'!L45/'5.3.2'!L74/10</f>
        <v>6.1441850626066676</v>
      </c>
      <c r="I45" s="608"/>
      <c r="J45" s="3"/>
      <c r="K45" s="3"/>
      <c r="L45" s="3"/>
      <c r="M45" s="3"/>
      <c r="N45" s="3"/>
      <c r="O45" s="1457"/>
      <c r="P45" s="1589"/>
      <c r="Q45" s="1589"/>
      <c r="R45" s="1589"/>
      <c r="S45" s="1589"/>
      <c r="T45" s="1590"/>
      <c r="U45" s="1590"/>
      <c r="V45" s="1590"/>
      <c r="W45" s="1590"/>
      <c r="X45" s="1590"/>
    </row>
    <row r="46" spans="1:24" s="1" customFormat="1" ht="19.5" customHeight="1">
      <c r="A46" s="3"/>
      <c r="B46" s="3"/>
      <c r="C46" s="3"/>
      <c r="D46" s="1117"/>
      <c r="E46" s="216"/>
      <c r="F46" s="1117"/>
      <c r="G46" s="3"/>
      <c r="H46" s="1117"/>
      <c r="I46" s="1117"/>
      <c r="J46" s="3"/>
      <c r="K46" s="3"/>
      <c r="L46" s="3"/>
      <c r="M46" s="3"/>
      <c r="N46" s="3"/>
      <c r="O46" s="1457"/>
      <c r="P46" s="1589"/>
      <c r="Q46" s="1589"/>
      <c r="R46" s="1589"/>
      <c r="S46" s="1589"/>
      <c r="T46" s="1590"/>
      <c r="U46" s="1590"/>
      <c r="V46" s="1590"/>
      <c r="W46" s="1590"/>
      <c r="X46" s="1590"/>
    </row>
    <row r="47" spans="1:24" s="1" customFormat="1" ht="19.5" customHeight="1">
      <c r="A47" s="3"/>
      <c r="B47" s="3"/>
      <c r="C47" s="3"/>
      <c r="D47" s="3"/>
      <c r="E47" s="3"/>
      <c r="F47" s="3"/>
      <c r="G47" s="3"/>
      <c r="H47" s="1117"/>
      <c r="I47" s="1117"/>
      <c r="J47" s="3"/>
      <c r="K47" s="3"/>
      <c r="L47" s="3"/>
      <c r="M47" s="3"/>
      <c r="N47" s="3"/>
      <c r="O47" s="1457"/>
      <c r="P47" s="1589"/>
      <c r="Q47" s="1589"/>
      <c r="R47" s="1589"/>
      <c r="S47" s="1589"/>
      <c r="T47" s="1590"/>
      <c r="U47" s="1590"/>
      <c r="V47" s="1590"/>
      <c r="W47" s="1590"/>
      <c r="X47" s="1590"/>
    </row>
    <row r="48" spans="1:24" s="1" customFormat="1" ht="19.5" customHeight="1">
      <c r="A48" s="3"/>
      <c r="B48" s="996"/>
      <c r="C48" s="996"/>
      <c r="D48" s="996"/>
      <c r="E48" s="996"/>
      <c r="F48" s="996"/>
      <c r="G48" s="3"/>
      <c r="H48" s="3"/>
      <c r="I48" s="3"/>
      <c r="J48" s="3"/>
      <c r="K48" s="3"/>
      <c r="L48" s="3"/>
      <c r="M48" s="3"/>
      <c r="N48" s="3"/>
      <c r="O48" s="1457"/>
      <c r="P48" s="1589"/>
      <c r="Q48" s="1589"/>
      <c r="R48" s="1589"/>
      <c r="S48" s="1589"/>
      <c r="T48" s="1590"/>
      <c r="U48" s="1590"/>
      <c r="V48" s="1590"/>
      <c r="W48" s="1590"/>
      <c r="X48" s="1590"/>
    </row>
    <row r="49" spans="1:24" s="1" customFormat="1" ht="19.5" customHeight="1">
      <c r="A49" s="3"/>
      <c r="B49" s="986" t="s">
        <v>205</v>
      </c>
      <c r="C49" s="996"/>
      <c r="D49" s="996"/>
      <c r="E49" s="996"/>
      <c r="F49" s="996"/>
      <c r="G49" s="3"/>
      <c r="H49" s="3"/>
      <c r="I49" s="3"/>
      <c r="J49" s="3"/>
      <c r="K49" s="3"/>
      <c r="L49" s="3"/>
      <c r="M49" s="3"/>
      <c r="N49" s="3"/>
      <c r="O49" s="1457"/>
      <c r="P49" s="1589"/>
      <c r="Q49" s="1589"/>
      <c r="R49" s="1589"/>
      <c r="S49" s="1589"/>
      <c r="T49" s="1590"/>
      <c r="U49" s="1590"/>
      <c r="V49" s="1590"/>
      <c r="W49" s="1590"/>
      <c r="X49" s="1590"/>
    </row>
    <row r="50" spans="1:24" s="1" customFormat="1" ht="19.5" customHeight="1" thickBot="1">
      <c r="A50" s="3"/>
      <c r="B50" s="3"/>
      <c r="C50" s="3"/>
      <c r="D50" s="216"/>
      <c r="E50" s="3"/>
      <c r="F50" s="3"/>
      <c r="G50" s="3"/>
      <c r="H50" s="1111"/>
      <c r="I50" s="1111"/>
      <c r="J50" s="3"/>
      <c r="K50" s="3"/>
      <c r="L50" s="3"/>
      <c r="M50" s="3"/>
      <c r="N50" s="3"/>
      <c r="O50" s="1457"/>
      <c r="P50" s="1589"/>
      <c r="Q50" s="1589"/>
      <c r="R50" s="1589"/>
      <c r="S50" s="1589"/>
      <c r="T50" s="1590"/>
      <c r="U50" s="1590"/>
      <c r="V50" s="1590"/>
      <c r="W50" s="1590"/>
      <c r="X50" s="1590"/>
    </row>
    <row r="51" spans="1:24" s="1" customFormat="1" ht="19.5" customHeight="1">
      <c r="A51" s="3"/>
      <c r="B51" s="2006" t="s">
        <v>139</v>
      </c>
      <c r="C51" s="2009" t="s">
        <v>83</v>
      </c>
      <c r="D51" s="2048"/>
      <c r="E51" s="2048"/>
      <c r="F51" s="2048"/>
      <c r="G51" s="2048"/>
      <c r="H51" s="2049"/>
      <c r="I51" s="1786"/>
      <c r="J51" s="2046" t="s">
        <v>104</v>
      </c>
      <c r="K51" s="1987"/>
      <c r="L51" s="1987"/>
      <c r="M51" s="2047"/>
      <c r="N51" s="2041" t="s">
        <v>140</v>
      </c>
      <c r="O51" s="1457"/>
      <c r="P51" s="1589"/>
      <c r="Q51" s="1589"/>
      <c r="R51" s="1589"/>
      <c r="S51" s="1589"/>
      <c r="T51" s="1590"/>
      <c r="U51" s="1590"/>
      <c r="V51" s="1590"/>
      <c r="W51" s="1590"/>
      <c r="X51" s="1590"/>
    </row>
    <row r="52" spans="1:24" s="1" customFormat="1" ht="19.5" customHeight="1">
      <c r="A52" s="3"/>
      <c r="B52" s="2007"/>
      <c r="C52" s="2050" t="s">
        <v>85</v>
      </c>
      <c r="D52" s="2044" t="s">
        <v>45</v>
      </c>
      <c r="E52" s="2044" t="s">
        <v>46</v>
      </c>
      <c r="F52" s="2044" t="s">
        <v>47</v>
      </c>
      <c r="G52" s="2044" t="s">
        <v>48</v>
      </c>
      <c r="H52" s="1787" t="s">
        <v>192</v>
      </c>
      <c r="I52" s="2044" t="s">
        <v>45</v>
      </c>
      <c r="J52" s="2044" t="s">
        <v>46</v>
      </c>
      <c r="K52" s="2044" t="s">
        <v>47</v>
      </c>
      <c r="L52" s="2044" t="s">
        <v>48</v>
      </c>
      <c r="M52" s="1787" t="s">
        <v>192</v>
      </c>
      <c r="N52" s="2042"/>
      <c r="O52" s="1457"/>
      <c r="P52" s="1589"/>
      <c r="Q52" s="1589"/>
      <c r="R52" s="1589"/>
      <c r="S52" s="1589"/>
      <c r="T52" s="1590"/>
      <c r="U52" s="1590"/>
      <c r="V52" s="1590"/>
      <c r="W52" s="1590"/>
      <c r="X52" s="1590"/>
    </row>
    <row r="53" spans="1:24" s="1" customFormat="1" ht="19.5" customHeight="1" thickBot="1">
      <c r="A53" s="3"/>
      <c r="B53" s="2008"/>
      <c r="C53" s="2000"/>
      <c r="D53" s="2045"/>
      <c r="E53" s="2045"/>
      <c r="F53" s="2045"/>
      <c r="G53" s="2045"/>
      <c r="H53" s="1754" t="s">
        <v>193</v>
      </c>
      <c r="I53" s="2045"/>
      <c r="J53" s="2045"/>
      <c r="K53" s="2045"/>
      <c r="L53" s="2045"/>
      <c r="M53" s="1754" t="s">
        <v>194</v>
      </c>
      <c r="N53" s="2043"/>
      <c r="O53" s="1457"/>
      <c r="P53" s="1589"/>
      <c r="Q53" s="1589"/>
      <c r="R53" s="1589"/>
      <c r="S53" s="1589"/>
      <c r="T53" s="1590"/>
      <c r="U53" s="1590"/>
      <c r="V53" s="1590"/>
      <c r="W53" s="1590"/>
      <c r="X53" s="1590"/>
    </row>
    <row r="54" spans="1:24" s="1" customFormat="1" ht="19.5" customHeight="1">
      <c r="A54" s="3"/>
      <c r="B54" s="200">
        <v>1</v>
      </c>
      <c r="C54" s="181" t="s">
        <v>88</v>
      </c>
      <c r="D54" s="259">
        <f>+'5.4.2'!D52/'5.3.2'!D85/10</f>
        <v>5.753172672281881</v>
      </c>
      <c r="E54" s="260">
        <f>+'5.4.2'!F52/'5.3.2'!F85/10</f>
        <v>6.3210618054421968</v>
      </c>
      <c r="F54" s="260">
        <f>+'5.4.2'!H52/'5.3.2'!H85/10</f>
        <v>7.4899083367436914</v>
      </c>
      <c r="G54" s="260">
        <f>+'5.4.2'!J52/'5.3.2'!J85/10</f>
        <v>37.444985367026518</v>
      </c>
      <c r="H54" s="609">
        <f>+'5.4.2'!L52/'5.3.2'!L85/10</f>
        <v>6.3502817101460156</v>
      </c>
      <c r="I54" s="482">
        <f>+'5.4.2'!M52/'5.3.2'!M85/10</f>
        <v>12.655284964781602</v>
      </c>
      <c r="J54" s="260">
        <f>+'5.4.2'!O52/'5.3.2'!O85/10</f>
        <v>7.5446888353183308</v>
      </c>
      <c r="K54" s="260">
        <f>+'5.4.2'!Q52/'5.3.2'!Q85/10</f>
        <v>12.349321976185935</v>
      </c>
      <c r="L54" s="260">
        <f>+'5.4.2'!S52/'5.3.2'!S85/10</f>
        <v>18.431220706461506</v>
      </c>
      <c r="M54" s="261">
        <f>+'5.4.2'!U52/'5.3.2'!U85/10</f>
        <v>17.085698940007301</v>
      </c>
      <c r="N54" s="477">
        <f>+'5.4.2'!V52/'5.3.2'!V85/10</f>
        <v>10.678775352953997</v>
      </c>
      <c r="O54" s="1457"/>
      <c r="P54" s="1589"/>
      <c r="Q54" s="1589"/>
      <c r="R54" s="1589"/>
      <c r="S54" s="1589"/>
      <c r="T54" s="1590"/>
      <c r="U54" s="1590"/>
      <c r="V54" s="1590"/>
      <c r="W54" s="1590"/>
      <c r="X54" s="1590"/>
    </row>
    <row r="55" spans="1:24" s="1" customFormat="1" ht="19.5" customHeight="1">
      <c r="A55" s="3"/>
      <c r="B55" s="200">
        <v>2</v>
      </c>
      <c r="C55" s="181" t="s">
        <v>89</v>
      </c>
      <c r="D55" s="259">
        <f>+'5.4.2'!D53/'5.3.2'!D86/10</f>
        <v>5.8612891150146007</v>
      </c>
      <c r="E55" s="260">
        <f>+'5.4.2'!F53/'5.3.2'!F86/10</f>
        <v>6.2418146371103793</v>
      </c>
      <c r="F55" s="260">
        <f>+'5.4.2'!H53/'5.3.2'!H86/10</f>
        <v>7.3334719763386804</v>
      </c>
      <c r="G55" s="260">
        <f>+'5.4.2'!J53/'5.3.2'!J86/10</f>
        <v>18.25387253407964</v>
      </c>
      <c r="H55" s="609">
        <f>+'5.4.2'!L53/'5.3.2'!L86/10</f>
        <v>6.380097620781398</v>
      </c>
      <c r="I55" s="482">
        <f>+'5.4.2'!M53/'5.3.2'!M86/10</f>
        <v>10.998739734866813</v>
      </c>
      <c r="J55" s="260">
        <f>+'5.4.2'!O53/'5.3.2'!O86/10</f>
        <v>9.7277804712190346</v>
      </c>
      <c r="K55" s="260">
        <f>+'5.4.2'!Q53/'5.3.2'!Q86/10</f>
        <v>12.065429248209092</v>
      </c>
      <c r="L55" s="260">
        <f>+'5.4.2'!S53/'5.3.2'!S86/10</f>
        <v>17.944199258076779</v>
      </c>
      <c r="M55" s="261">
        <f>+'5.4.2'!U53/'5.3.2'!U86/10</f>
        <v>16.612481939326916</v>
      </c>
      <c r="N55" s="477">
        <f>+'5.4.2'!V53/'5.3.2'!V86/10</f>
        <v>10.616691109667885</v>
      </c>
      <c r="O55" s="1457"/>
      <c r="P55" s="1589"/>
      <c r="Q55" s="1589"/>
      <c r="R55" s="1589"/>
      <c r="S55" s="1589"/>
      <c r="T55" s="1590"/>
      <c r="U55" s="1590"/>
      <c r="V55" s="1590"/>
      <c r="W55" s="1590"/>
      <c r="X55" s="1590"/>
    </row>
    <row r="56" spans="1:24" s="1" customFormat="1" ht="19.5" customHeight="1">
      <c r="A56" s="3"/>
      <c r="B56" s="200">
        <v>3</v>
      </c>
      <c r="C56" s="181" t="s">
        <v>90</v>
      </c>
      <c r="D56" s="259">
        <f>+'5.4.2'!D54/'5.3.2'!D87/10</f>
        <v>5.9802220175043592</v>
      </c>
      <c r="E56" s="260">
        <f>+'5.4.2'!F54/'5.3.2'!F87/10</f>
        <v>6.30455931888336</v>
      </c>
      <c r="F56" s="260">
        <f>+'5.4.2'!H54/'5.3.2'!H87/10</f>
        <v>7.7260510896792045</v>
      </c>
      <c r="G56" s="260">
        <f>+'5.4.2'!J54/'5.3.2'!J87/10</f>
        <v>11.399012932315362</v>
      </c>
      <c r="H56" s="609">
        <f>+'5.4.2'!L54/'5.3.2'!L87/10</f>
        <v>6.5597779412702906</v>
      </c>
      <c r="I56" s="482">
        <f>+'5.4.2'!M54/'5.3.2'!M87/10</f>
        <v>14.170369752298237</v>
      </c>
      <c r="J56" s="260">
        <f>+'5.4.2'!O54/'5.3.2'!O87/10</f>
        <v>7.3674688725758584</v>
      </c>
      <c r="K56" s="260">
        <f>+'5.4.2'!Q54/'5.3.2'!Q87/10</f>
        <v>11.912343796033538</v>
      </c>
      <c r="L56" s="260">
        <f>+'5.4.2'!S54/'5.3.2'!S87/10</f>
        <v>17.347067894720375</v>
      </c>
      <c r="M56" s="261">
        <f>+'5.4.2'!U54/'5.3.2'!U87/10</f>
        <v>16.187682423710203</v>
      </c>
      <c r="N56" s="477">
        <f>+'5.4.2'!V54/'5.3.2'!V87/10</f>
        <v>10.823248255281822</v>
      </c>
      <c r="O56" s="1457"/>
      <c r="P56" s="1589"/>
      <c r="Q56" s="1589"/>
      <c r="R56" s="1589"/>
      <c r="S56" s="1589"/>
      <c r="T56" s="1590"/>
      <c r="U56" s="1590"/>
      <c r="V56" s="1590"/>
      <c r="W56" s="1590"/>
      <c r="X56" s="1590"/>
    </row>
    <row r="57" spans="1:24" s="1" customFormat="1" ht="19.5" customHeight="1">
      <c r="A57" s="3"/>
      <c r="B57" s="200">
        <v>4</v>
      </c>
      <c r="C57" s="181" t="s">
        <v>91</v>
      </c>
      <c r="D57" s="259">
        <f>+'5.4.2'!D55/'5.3.2'!D88/10</f>
        <v>5.7959795514074397</v>
      </c>
      <c r="E57" s="260">
        <f>+'5.4.2'!F55/'5.3.2'!F88/10</f>
        <v>6.0400522099958547</v>
      </c>
      <c r="F57" s="260">
        <f>+'5.4.2'!H55/'5.3.2'!H88/10</f>
        <v>7.8382940566017014</v>
      </c>
      <c r="G57" s="260">
        <f>+'5.4.2'!J55/'5.3.2'!J88/10</f>
        <v>7.566231883514611</v>
      </c>
      <c r="H57" s="609">
        <f>+'5.4.2'!L55/'5.3.2'!L88/10</f>
        <v>6.4187905985043727</v>
      </c>
      <c r="I57" s="482">
        <f>+'5.4.2'!M55/'5.3.2'!M88/10</f>
        <v>84.327380663040955</v>
      </c>
      <c r="J57" s="260">
        <f>+'5.4.2'!O55/'5.3.2'!O88/10</f>
        <v>7.8466203049100516</v>
      </c>
      <c r="K57" s="260">
        <f>+'5.4.2'!Q55/'5.3.2'!Q88/10</f>
        <v>12.68647367440675</v>
      </c>
      <c r="L57" s="260">
        <f>+'5.4.2'!S55/'5.3.2'!S88/10</f>
        <v>17.971526354670885</v>
      </c>
      <c r="M57" s="261">
        <f>+'5.4.2'!U55/'5.3.2'!U88/10</f>
        <v>17.052066818036302</v>
      </c>
      <c r="N57" s="477">
        <f>+'5.4.2'!V55/'5.3.2'!V88/10</f>
        <v>11.897206253108685</v>
      </c>
      <c r="O57" s="1457"/>
      <c r="P57" s="1589"/>
      <c r="Q57" s="1589"/>
      <c r="R57" s="1589"/>
      <c r="S57" s="1589"/>
      <c r="T57" s="1590"/>
      <c r="U57" s="1590"/>
      <c r="V57" s="1590"/>
      <c r="W57" s="1590"/>
      <c r="X57" s="1590"/>
    </row>
    <row r="58" spans="1:24" s="1" customFormat="1" ht="19.5" customHeight="1">
      <c r="A58" s="3"/>
      <c r="B58" s="200">
        <v>5</v>
      </c>
      <c r="C58" s="181" t="s">
        <v>92</v>
      </c>
      <c r="D58" s="259">
        <f>+'5.4.2'!D56/'5.3.2'!D89/10</f>
        <v>5.9745276353548631</v>
      </c>
      <c r="E58" s="260">
        <f>+'5.4.2'!F56/'5.3.2'!F89/10</f>
        <v>6.1746286914154771</v>
      </c>
      <c r="F58" s="260">
        <f>+'5.4.2'!H56/'5.3.2'!H89/10</f>
        <v>7.6079092640169863</v>
      </c>
      <c r="G58" s="260">
        <f>+'5.4.2'!J56/'5.3.2'!J89/10</f>
        <v>7.4354460818597543</v>
      </c>
      <c r="H58" s="609">
        <f>+'5.4.2'!L56/'5.3.2'!L89/10</f>
        <v>6.4611939730963455</v>
      </c>
      <c r="I58" s="482">
        <f>+'5.4.2'!M56/'5.3.2'!M89/10</f>
        <v>103.70627699525089</v>
      </c>
      <c r="J58" s="260">
        <f>+'5.4.2'!O56/'5.3.2'!O89/10</f>
        <v>8.0485779495584104</v>
      </c>
      <c r="K58" s="260">
        <f>+'5.4.2'!Q56/'5.3.2'!Q89/10</f>
        <v>12.796671916874445</v>
      </c>
      <c r="L58" s="260">
        <f>+'5.4.2'!S56/'5.3.2'!S89/10</f>
        <v>17.876802334315535</v>
      </c>
      <c r="M58" s="261">
        <f>+'5.4.2'!U56/'5.3.2'!U89/10</f>
        <v>16.980818343261873</v>
      </c>
      <c r="N58" s="477">
        <f>+'5.4.2'!V56/'5.3.2'!V89/10</f>
        <v>11.347606089521097</v>
      </c>
      <c r="O58" s="1457"/>
      <c r="P58" s="1589"/>
      <c r="Q58" s="1589"/>
      <c r="R58" s="1589"/>
      <c r="S58" s="1589"/>
      <c r="T58" s="1590"/>
      <c r="U58" s="1590"/>
      <c r="V58" s="1590"/>
      <c r="W58" s="1590"/>
      <c r="X58" s="1590"/>
    </row>
    <row r="59" spans="1:24" s="1" customFormat="1" ht="19.5" customHeight="1" thickBot="1">
      <c r="A59" s="3"/>
      <c r="B59" s="200">
        <v>6</v>
      </c>
      <c r="C59" s="181" t="s">
        <v>93</v>
      </c>
      <c r="D59" s="259">
        <f>+'5.4.2'!D57/'5.3.2'!D90/10</f>
        <v>5.9991481894223639</v>
      </c>
      <c r="E59" s="260">
        <f>+'5.4.2'!F57/'5.3.2'!F90/10</f>
        <v>6.585171015647731</v>
      </c>
      <c r="F59" s="260">
        <f>+'5.4.2'!H57/'5.3.2'!H90/10</f>
        <v>7.2518734550564563</v>
      </c>
      <c r="G59" s="260">
        <f>+'5.4.2'!J57/'5.3.2'!J90/10</f>
        <v>8.1536501234076866</v>
      </c>
      <c r="H59" s="609">
        <f>+'5.4.2'!L57/'5.3.2'!L90/10</f>
        <v>6.4101494526925604</v>
      </c>
      <c r="I59" s="482">
        <f>+'5.4.2'!M57/'5.3.2'!M90/10</f>
        <v>92.276038888401985</v>
      </c>
      <c r="J59" s="260">
        <f>+'5.4.2'!O57/'5.3.2'!O90/10</f>
        <v>7.3242448885392717</v>
      </c>
      <c r="K59" s="260">
        <f>+'5.4.2'!Q57/'5.3.2'!Q90/10</f>
        <v>12.534949656966846</v>
      </c>
      <c r="L59" s="260">
        <f>+'5.4.2'!S57/'5.3.2'!S90/10</f>
        <v>17.58600839764344</v>
      </c>
      <c r="M59" s="261">
        <f>+'5.4.2'!U57/'5.3.2'!U90/10</f>
        <v>16.612053089815937</v>
      </c>
      <c r="N59" s="477">
        <f>+'5.4.2'!V57/'5.3.2'!V90/10</f>
        <v>10.501698188648243</v>
      </c>
      <c r="O59" s="1457"/>
      <c r="P59" s="1589"/>
      <c r="Q59" s="1589"/>
      <c r="R59" s="1589"/>
      <c r="S59" s="1589"/>
      <c r="T59" s="1590"/>
      <c r="U59" s="1590"/>
      <c r="V59" s="1590"/>
      <c r="W59" s="1590"/>
      <c r="X59" s="1590"/>
    </row>
    <row r="60" spans="1:24" s="1" customFormat="1" ht="19.5" customHeight="1" thickTop="1">
      <c r="A60" s="3"/>
      <c r="B60" s="1780" t="s">
        <v>94</v>
      </c>
      <c r="C60" s="1789"/>
      <c r="D60" s="262">
        <f>+'5.4.2'!D58/'5.3.2'!D91/10</f>
        <v>5.8914615584660419</v>
      </c>
      <c r="E60" s="263">
        <f>+'5.4.2'!F58/'5.3.2'!F91/10</f>
        <v>6.2953013381146947</v>
      </c>
      <c r="F60" s="263">
        <f>+'5.4.2'!H58/'5.3.2'!H91/10</f>
        <v>7.5122069570229275</v>
      </c>
      <c r="G60" s="263">
        <f>+'5.4.2'!J58/'5.3.2'!J91/10</f>
        <v>8.9867551802020973</v>
      </c>
      <c r="H60" s="610">
        <f>+'5.4.2'!L58/'5.3.2'!L91/10</f>
        <v>6.4250364320722113</v>
      </c>
      <c r="I60" s="483">
        <f>+'5.4.2'!M58/'5.3.2'!M91/10</f>
        <v>18.158440098045222</v>
      </c>
      <c r="J60" s="263">
        <f>+'5.4.2'!O58/'5.3.2'!O91/10</f>
        <v>7.9685575707543821</v>
      </c>
      <c r="K60" s="263">
        <f>+'5.4.2'!Q58/'5.3.2'!Q91/10</f>
        <v>12.343744713129366</v>
      </c>
      <c r="L60" s="263">
        <f>+'5.4.2'!S58/'5.3.2'!S91/10</f>
        <v>17.868343633113632</v>
      </c>
      <c r="M60" s="611">
        <f>+'5.4.2'!U58/'5.3.2'!U91/10</f>
        <v>16.751581567096085</v>
      </c>
      <c r="N60" s="478">
        <f>+'5.4.2'!V58/'5.3.2'!V91/10</f>
        <v>10.924658193192547</v>
      </c>
      <c r="O60" s="1457"/>
      <c r="P60" s="1589"/>
      <c r="Q60" s="1589"/>
      <c r="R60" s="1589"/>
      <c r="S60" s="1589"/>
      <c r="T60" s="1590"/>
      <c r="U60" s="1590"/>
      <c r="V60" s="1590"/>
      <c r="W60" s="1590"/>
      <c r="X60" s="1590"/>
    </row>
    <row r="61" spans="1:24" s="1" customFormat="1" ht="19.5" customHeight="1">
      <c r="A61" s="3"/>
      <c r="B61" s="200"/>
      <c r="C61" s="201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479"/>
      <c r="O61" s="1457"/>
      <c r="P61" s="1589"/>
      <c r="Q61" s="1589"/>
      <c r="R61" s="1589"/>
      <c r="S61" s="1589"/>
      <c r="T61" s="1590"/>
      <c r="U61" s="1590"/>
      <c r="V61" s="1590"/>
      <c r="W61" s="1590"/>
      <c r="X61" s="1590"/>
    </row>
    <row r="62" spans="1:24" s="1" customFormat="1" ht="19.5" customHeight="1">
      <c r="A62" s="3"/>
      <c r="B62" s="245">
        <v>7</v>
      </c>
      <c r="C62" s="181" t="s">
        <v>95</v>
      </c>
      <c r="D62" s="259">
        <f>+'5.4.2'!D60/'5.3.2'!D93/10</f>
        <v>5.688912638263818</v>
      </c>
      <c r="E62" s="266">
        <f>+'5.4.2'!F60/'5.3.2'!F93/10</f>
        <v>5.9890941271610361</v>
      </c>
      <c r="F62" s="266">
        <f>+'5.4.2'!H60/'5.3.2'!H93/10</f>
        <v>7.0057847239323809</v>
      </c>
      <c r="G62" s="266">
        <f>+'5.4.2'!J60/'5.3.2'!J93/10</f>
        <v>7.8093355940035023</v>
      </c>
      <c r="H62" s="612">
        <f>+'5.4.2'!L60/'5.3.2'!L93/10</f>
        <v>6.1108360979032348</v>
      </c>
      <c r="I62" s="484">
        <f>+'5.4.2'!M60/'5.3.2'!M93/10</f>
        <v>20.069530007029783</v>
      </c>
      <c r="J62" s="266">
        <f>+'5.4.2'!O60/'5.3.2'!O93/10</f>
        <v>8.3084973823710513</v>
      </c>
      <c r="K62" s="266">
        <f>+'5.4.2'!Q60/'5.3.2'!Q93/10</f>
        <v>12.30801858881426</v>
      </c>
      <c r="L62" s="266">
        <f>+'5.4.2'!S60/'5.3.2'!S93/10</f>
        <v>17.001138788207406</v>
      </c>
      <c r="M62" s="261">
        <f>+'5.4.2'!U60/'5.3.2'!U93/10</f>
        <v>16.07787968453016</v>
      </c>
      <c r="N62" s="477">
        <f>+'5.4.2'!V60/'5.3.2'!V93/10</f>
        <v>9.9493970119562523</v>
      </c>
      <c r="O62" s="1457"/>
      <c r="P62" s="1589"/>
      <c r="Q62" s="1589"/>
      <c r="R62" s="1589"/>
      <c r="S62" s="1589"/>
      <c r="T62" s="1590"/>
      <c r="U62" s="1590"/>
      <c r="V62" s="1590"/>
      <c r="W62" s="1590"/>
      <c r="X62" s="1590"/>
    </row>
    <row r="63" spans="1:24" s="1" customFormat="1" ht="19.5" customHeight="1">
      <c r="A63" s="3"/>
      <c r="B63" s="200">
        <v>8</v>
      </c>
      <c r="C63" s="181" t="s">
        <v>96</v>
      </c>
      <c r="D63" s="259">
        <f>+'5.4.2'!D61/'5.3.2'!D94/10</f>
        <v>5.6476283744344808</v>
      </c>
      <c r="E63" s="260">
        <f>+'5.4.2'!F61/'5.3.2'!F94/10</f>
        <v>5.8347610957432625</v>
      </c>
      <c r="F63" s="260">
        <f>+'5.4.2'!H61/'5.3.2'!H94/10</f>
        <v>7.0631835212608935</v>
      </c>
      <c r="G63" s="260">
        <f>+'5.4.2'!J61/'5.3.2'!J94/10</f>
        <v>9.0586103828208433</v>
      </c>
      <c r="H63" s="609">
        <f>+'5.4.2'!L61/'5.3.2'!L94/10</f>
        <v>6.0834020832712472</v>
      </c>
      <c r="I63" s="556">
        <f>+'5.4.2'!M61/'5.3.2'!M94/10</f>
        <v>19.552217221051766</v>
      </c>
      <c r="J63" s="260">
        <f>+'5.4.2'!O61/'5.3.2'!O94/10</f>
        <v>8.8002467614839581</v>
      </c>
      <c r="K63" s="260">
        <f>+'5.4.2'!Q61/'5.3.2'!Q94/10</f>
        <v>12.043122933510499</v>
      </c>
      <c r="L63" s="260">
        <f>+'5.4.2'!S61/'5.3.2'!S94/10</f>
        <v>16.593247212422938</v>
      </c>
      <c r="M63" s="261">
        <f>+'5.4.2'!U61/'5.3.2'!U94/10</f>
        <v>15.7018858754733</v>
      </c>
      <c r="N63" s="477">
        <f>+'5.4.2'!V61/'5.3.2'!V94/10</f>
        <v>9.8003125018924244</v>
      </c>
      <c r="O63" s="1457"/>
      <c r="P63" s="1589"/>
      <c r="Q63" s="1589"/>
      <c r="R63" s="1589"/>
      <c r="S63" s="1589"/>
      <c r="T63" s="1590"/>
      <c r="U63" s="1590"/>
      <c r="V63" s="1590"/>
      <c r="W63" s="1590"/>
      <c r="X63" s="1590"/>
    </row>
    <row r="64" spans="1:24" s="1" customFormat="1" ht="19.5" customHeight="1">
      <c r="A64" s="3"/>
      <c r="B64" s="200">
        <v>9</v>
      </c>
      <c r="C64" s="181" t="s">
        <v>171</v>
      </c>
      <c r="D64" s="259">
        <f>+'5.4.2'!D62/'5.3.2'!D95/10</f>
        <v>5.8194414194396691</v>
      </c>
      <c r="E64" s="260">
        <f>+'5.4.2'!F62/'5.3.2'!F95/10</f>
        <v>6.2907116864384456</v>
      </c>
      <c r="F64" s="260">
        <f>+'5.4.2'!H62/'5.3.2'!H95/10</f>
        <v>7.1318923587175886</v>
      </c>
      <c r="G64" s="260">
        <f>+'5.4.2'!J62/'5.3.2'!J95/10</f>
        <v>10.397587795160678</v>
      </c>
      <c r="H64" s="609">
        <f>+'5.4.2'!L62/'5.3.2'!L95/10</f>
        <v>6.26222825502217</v>
      </c>
      <c r="I64" s="556">
        <f>+'5.4.2'!M62/'5.3.2'!M95/10</f>
        <v>14.99064203528693</v>
      </c>
      <c r="J64" s="260">
        <f>+'5.4.2'!O62/'5.3.2'!O95/10</f>
        <v>10.707325120773847</v>
      </c>
      <c r="K64" s="260">
        <f>+'5.4.2'!Q62/'5.3.2'!Q95/10</f>
        <v>12.158054639321472</v>
      </c>
      <c r="L64" s="260">
        <f>+'5.4.2'!S62/'5.3.2'!S95/10</f>
        <v>17.584234464012589</v>
      </c>
      <c r="M64" s="261">
        <f>+'5.4.2'!U62/'5.3.2'!U95/10</f>
        <v>16.49997066950532</v>
      </c>
      <c r="N64" s="477">
        <f>+'5.4.2'!V62/'5.3.2'!V95/10</f>
        <v>10.293458857605378</v>
      </c>
      <c r="O64" s="1457"/>
      <c r="P64" s="1589"/>
      <c r="Q64" s="1589"/>
      <c r="R64" s="1589"/>
      <c r="S64" s="1589"/>
      <c r="T64" s="1590"/>
      <c r="U64" s="1590"/>
      <c r="V64" s="1590"/>
      <c r="W64" s="1590"/>
      <c r="X64" s="1590"/>
    </row>
    <row r="65" spans="1:24" s="1" customFormat="1" ht="19.5" customHeight="1">
      <c r="A65" s="3"/>
      <c r="B65" s="200">
        <v>10</v>
      </c>
      <c r="C65" s="181" t="s">
        <v>98</v>
      </c>
      <c r="D65" s="259">
        <f>+'5.4.2'!D63/'5.3.2'!D96/10</f>
        <v>5.5715004755220123</v>
      </c>
      <c r="E65" s="260">
        <f>+'5.4.2'!F63/'5.3.2'!F96/10</f>
        <v>5.4765682097568158</v>
      </c>
      <c r="F65" s="260">
        <f>+'5.4.2'!H63/'5.3.2'!H96/10</f>
        <v>7.0203100901273841</v>
      </c>
      <c r="G65" s="260">
        <f>+'5.4.2'!J63/'5.3.2'!J96/10</f>
        <v>7.4669211619592364</v>
      </c>
      <c r="H65" s="609">
        <f>+'5.4.2'!L63/'5.3.2'!L96/10</f>
        <v>6.0178941707597513</v>
      </c>
      <c r="I65" s="556">
        <f>+'5.4.2'!M63/'5.3.2'!M96/10</f>
        <v>13.592369058286167</v>
      </c>
      <c r="J65" s="260">
        <f>+'5.4.2'!O63/'5.3.2'!O96/10</f>
        <v>9.0505753518491048</v>
      </c>
      <c r="K65" s="260">
        <f>+'5.4.2'!Q63/'5.3.2'!Q96/10</f>
        <v>11.788646247626877</v>
      </c>
      <c r="L65" s="260">
        <f>+'5.4.2'!S63/'5.3.2'!S96/10</f>
        <v>17.582126081232342</v>
      </c>
      <c r="M65" s="261">
        <f>+'5.4.2'!U63/'5.3.2'!U96/10</f>
        <v>16.414204320567652</v>
      </c>
      <c r="N65" s="477">
        <f>+'5.4.2'!V63/'5.3.2'!V96/10</f>
        <v>10.010414453657798</v>
      </c>
      <c r="O65" s="1457"/>
      <c r="P65" s="1589"/>
      <c r="Q65" s="1589"/>
      <c r="R65" s="1589"/>
      <c r="S65" s="1589"/>
      <c r="T65" s="1590"/>
      <c r="U65" s="1590"/>
      <c r="V65" s="1590"/>
      <c r="W65" s="1590"/>
      <c r="X65" s="1590"/>
    </row>
    <row r="66" spans="1:24" s="1" customFormat="1" ht="19.5" customHeight="1">
      <c r="A66" s="3"/>
      <c r="B66" s="200">
        <v>11</v>
      </c>
      <c r="C66" s="181" t="s">
        <v>99</v>
      </c>
      <c r="D66" s="259">
        <f>+'5.4.2'!D64/'5.3.2'!D97/10</f>
        <v>5.8262484277487561</v>
      </c>
      <c r="E66" s="260">
        <f>+'5.4.2'!F64/'5.3.2'!F97/10</f>
        <v>5.6200259321975627</v>
      </c>
      <c r="F66" s="260">
        <f>+'5.4.2'!H64/'5.3.2'!H97/10</f>
        <v>7.008610291289612</v>
      </c>
      <c r="G66" s="260">
        <f>+'5.4.2'!J64/'5.3.2'!J97/10</f>
        <v>8.8231744665512828</v>
      </c>
      <c r="H66" s="609">
        <f>+'5.4.2'!L64/'5.3.2'!L97/10</f>
        <v>6.1921690545534744</v>
      </c>
      <c r="I66" s="556">
        <f>+'5.4.2'!M64/'5.3.2'!M97/10</f>
        <v>13.683616844911896</v>
      </c>
      <c r="J66" s="260">
        <f>+'5.4.2'!O64/'5.3.2'!O97/10</f>
        <v>10.680194905103399</v>
      </c>
      <c r="K66" s="260">
        <f>+'5.4.2'!Q64/'5.3.2'!Q97/10</f>
        <v>12.140178854502548</v>
      </c>
      <c r="L66" s="260">
        <f>+'5.4.2'!S64/'5.3.2'!S97/10</f>
        <v>17.748903386698171</v>
      </c>
      <c r="M66" s="261">
        <f>+'5.4.2'!U64/'5.3.2'!U97/10</f>
        <v>16.621205040302129</v>
      </c>
      <c r="N66" s="477">
        <f>+'5.4.2'!V64/'5.3.2'!V97/10</f>
        <v>10.200076018077366</v>
      </c>
      <c r="O66" s="1457"/>
      <c r="P66" s="1589"/>
      <c r="Q66" s="1589"/>
      <c r="R66" s="1589"/>
      <c r="S66" s="1589"/>
      <c r="T66" s="1590"/>
      <c r="U66" s="1590"/>
      <c r="V66" s="1590"/>
      <c r="W66" s="1590"/>
      <c r="X66" s="1590"/>
    </row>
    <row r="67" spans="1:24" s="1" customFormat="1" ht="19.5" customHeight="1" thickBot="1">
      <c r="A67" s="3"/>
      <c r="B67" s="200">
        <v>12</v>
      </c>
      <c r="C67" s="181" t="s">
        <v>100</v>
      </c>
      <c r="D67" s="259">
        <f>+'5.4.2'!D65/'5.3.2'!D98/10</f>
        <v>5.5932196916780414</v>
      </c>
      <c r="E67" s="260">
        <f>+'5.4.2'!F65/'5.3.2'!F98/10</f>
        <v>5.6678461305620074</v>
      </c>
      <c r="F67" s="260">
        <f>+'5.4.2'!H65/'5.3.2'!H98/10</f>
        <v>7.1413090568554081</v>
      </c>
      <c r="G67" s="260">
        <f>+'5.4.2'!J65/'5.3.2'!J98/10</f>
        <v>15.044727273832873</v>
      </c>
      <c r="H67" s="609">
        <f>+'5.4.2'!L65/'5.3.2'!L98/10</f>
        <v>6.0866353511095088</v>
      </c>
      <c r="I67" s="482">
        <f>+'5.4.2'!M65/'5.3.2'!M98/10</f>
        <v>13.703150657868719</v>
      </c>
      <c r="J67" s="260">
        <f>+'5.4.2'!O65/'5.3.2'!O98/10</f>
        <v>9.5733863714511234</v>
      </c>
      <c r="K67" s="260">
        <f>+'5.4.2'!Q65/'5.3.2'!Q98/10</f>
        <v>12.335515438225602</v>
      </c>
      <c r="L67" s="260">
        <f>+'5.4.2'!S65/'5.3.2'!S98/10</f>
        <v>18.007279582976949</v>
      </c>
      <c r="M67" s="261">
        <f>+'5.4.2'!U65/'5.3.2'!U98/10</f>
        <v>16.854675732024546</v>
      </c>
      <c r="N67" s="477">
        <f>+'5.4.2'!V65/'5.3.2'!V98/10</f>
        <v>10.153641818748767</v>
      </c>
      <c r="O67" s="1457"/>
      <c r="P67" s="1589"/>
      <c r="Q67" s="1589"/>
      <c r="R67" s="1589"/>
      <c r="S67" s="1589"/>
      <c r="T67" s="1590"/>
      <c r="U67" s="1590"/>
      <c r="V67" s="1590"/>
      <c r="W67" s="1590"/>
      <c r="X67" s="1590"/>
    </row>
    <row r="68" spans="1:24" s="1" customFormat="1" ht="19.5" customHeight="1" thickTop="1" thickBot="1">
      <c r="A68" s="3"/>
      <c r="B68" s="1790" t="s">
        <v>101</v>
      </c>
      <c r="C68" s="1791"/>
      <c r="D68" s="267">
        <f>+'5.4.2'!D66/'5.3.2'!D99/10</f>
        <v>5.6886367906828692</v>
      </c>
      <c r="E68" s="268">
        <f>+'5.4.2'!F66/'5.3.2'!F99/10</f>
        <v>5.7987113076566219</v>
      </c>
      <c r="F68" s="268">
        <f>+'5.4.2'!H66/'5.3.2'!H99/10</f>
        <v>7.0623599303474407</v>
      </c>
      <c r="G68" s="268">
        <f>+'5.4.2'!J66/'5.3.2'!J99/10</f>
        <v>8.9566974909198471</v>
      </c>
      <c r="H68" s="613">
        <f>+'5.4.2'!L66/'5.3.2'!L99/10</f>
        <v>6.1240030374529262</v>
      </c>
      <c r="I68" s="485">
        <f>+'5.4.2'!M66/'5.3.2'!M99/10</f>
        <v>15.254834172113751</v>
      </c>
      <c r="J68" s="268">
        <f>+'5.4.2'!O66/'5.3.2'!O99/10</f>
        <v>8.932988851166721</v>
      </c>
      <c r="K68" s="268">
        <f>+'5.4.2'!Q66/'5.3.2'!Q99/10</f>
        <v>12.126963858069104</v>
      </c>
      <c r="L68" s="268">
        <f>+'5.4.2'!S66/'5.3.2'!S99/10</f>
        <v>17.42822492997551</v>
      </c>
      <c r="M68" s="614">
        <f>+'5.4.2'!U66/'5.3.2'!U99/10</f>
        <v>16.369217837324506</v>
      </c>
      <c r="N68" s="480">
        <f>+'5.4.2'!V66/'5.3.2'!V99/10</f>
        <v>10.069395879969086</v>
      </c>
      <c r="O68" s="1457"/>
      <c r="P68" s="1589"/>
      <c r="Q68" s="1589"/>
      <c r="R68" s="1589"/>
      <c r="S68" s="1589"/>
      <c r="T68" s="1590"/>
      <c r="U68" s="1590"/>
      <c r="V68" s="1590"/>
      <c r="W68" s="1590"/>
      <c r="X68" s="1590"/>
    </row>
    <row r="69" spans="1:24" s="1" customFormat="1" ht="19.5" customHeight="1" thickBot="1">
      <c r="A69" s="3"/>
      <c r="C69" s="3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1457"/>
      <c r="P69" s="1589"/>
      <c r="Q69" s="1589"/>
      <c r="R69" s="1589"/>
      <c r="S69" s="1589"/>
      <c r="T69" s="1590"/>
      <c r="U69" s="1590"/>
      <c r="V69" s="1590"/>
      <c r="W69" s="1590"/>
      <c r="X69" s="1590"/>
    </row>
    <row r="70" spans="1:24" s="1" customFormat="1" ht="19.5" customHeight="1" thickBot="1">
      <c r="A70" s="3"/>
      <c r="B70" s="1779" t="s">
        <v>102</v>
      </c>
      <c r="C70" s="1801"/>
      <c r="D70" s="270">
        <f>+'5.4.2'!D68/'5.3.2'!D101/10</f>
        <v>5.7800258355958807</v>
      </c>
      <c r="E70" s="271">
        <f>+'5.4.2'!F68/'5.3.2'!F101/10</f>
        <v>6.0198953586516399</v>
      </c>
      <c r="F70" s="271">
        <f>+'5.4.2'!H68/'5.3.2'!H101/10</f>
        <v>7.265494619595847</v>
      </c>
      <c r="G70" s="271">
        <f>+'5.4.2'!J68/'5.3.2'!J101/10</f>
        <v>8.9734311686460906</v>
      </c>
      <c r="H70" s="615">
        <f>+'5.4.2'!L68/'5.3.2'!L101/10</f>
        <v>6.2596325281027392</v>
      </c>
      <c r="I70" s="486">
        <f>+'5.4.2'!M68/'5.3.2'!M101/10</f>
        <v>16.470824869744845</v>
      </c>
      <c r="J70" s="271">
        <f>+'5.4.2'!O68/'5.3.2'!O101/10</f>
        <v>8.3722592012869601</v>
      </c>
      <c r="K70" s="271">
        <f>+'5.4.2'!Q68/'5.3.2'!Q101/10</f>
        <v>12.236525915806499</v>
      </c>
      <c r="L70" s="271">
        <f>+'5.4.2'!S68/'5.3.2'!S101/10</f>
        <v>17.649189039969787</v>
      </c>
      <c r="M70" s="616">
        <f>+'5.4.2'!U68/'5.3.2'!U101/10</f>
        <v>16.561452481763059</v>
      </c>
      <c r="N70" s="481">
        <f>+'5.4.2'!V68/'5.3.2'!V101/10</f>
        <v>10.472992945162062</v>
      </c>
      <c r="O70" s="1593"/>
      <c r="P70" s="1589"/>
      <c r="Q70" s="1589"/>
      <c r="R70" s="1589"/>
      <c r="S70" s="1589"/>
      <c r="T70" s="1590"/>
      <c r="U70" s="1590"/>
      <c r="V70" s="1590"/>
      <c r="W70" s="1590"/>
      <c r="X70" s="1590"/>
    </row>
    <row r="71" spans="1:24" s="1" customFormat="1" ht="19.5" customHeight="1">
      <c r="A71" s="3"/>
      <c r="B71" s="3"/>
      <c r="C71" s="3"/>
      <c r="D71" s="1111"/>
      <c r="E71" s="1111"/>
      <c r="F71" s="1111"/>
      <c r="G71" s="3"/>
      <c r="H71" s="1111"/>
      <c r="I71" s="1111"/>
      <c r="J71" s="216"/>
      <c r="K71" s="216"/>
      <c r="L71" s="216"/>
      <c r="M71" s="216"/>
      <c r="N71" s="3"/>
      <c r="O71" s="1457"/>
      <c r="P71" s="1589"/>
      <c r="Q71" s="1589"/>
      <c r="R71" s="1589"/>
      <c r="S71" s="1589"/>
      <c r="T71" s="1590"/>
      <c r="U71" s="1590"/>
      <c r="V71" s="1590"/>
      <c r="W71" s="1590"/>
      <c r="X71" s="1590"/>
    </row>
    <row r="72" spans="1:24" s="1" customFormat="1" ht="19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216"/>
      <c r="N72" s="3"/>
      <c r="O72" s="1457"/>
      <c r="P72" s="1589"/>
      <c r="Q72" s="1589"/>
      <c r="R72" s="1589"/>
      <c r="S72" s="1589"/>
      <c r="T72" s="1590"/>
      <c r="U72" s="1590"/>
      <c r="V72" s="1590"/>
      <c r="W72" s="1590"/>
      <c r="X72" s="1590"/>
    </row>
    <row r="73" spans="1:24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24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24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24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24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</sheetData>
  <mergeCells count="26">
    <mergeCell ref="B13:C13"/>
    <mergeCell ref="B5:B6"/>
    <mergeCell ref="H5:H6"/>
    <mergeCell ref="C5:G5"/>
    <mergeCell ref="M5:M6"/>
    <mergeCell ref="I5:L5"/>
    <mergeCell ref="B21:C21"/>
    <mergeCell ref="B27:B28"/>
    <mergeCell ref="C27:C28"/>
    <mergeCell ref="D27:G27"/>
    <mergeCell ref="H27:H28"/>
    <mergeCell ref="N5:N6"/>
    <mergeCell ref="F52:F53"/>
    <mergeCell ref="G52:G53"/>
    <mergeCell ref="I52:I53"/>
    <mergeCell ref="J52:J53"/>
    <mergeCell ref="K52:K53"/>
    <mergeCell ref="L52:L53"/>
    <mergeCell ref="Q27:R27"/>
    <mergeCell ref="B51:B53"/>
    <mergeCell ref="C51:H51"/>
    <mergeCell ref="J51:M51"/>
    <mergeCell ref="N51:N53"/>
    <mergeCell ref="C52:C53"/>
    <mergeCell ref="D52:D53"/>
    <mergeCell ref="E52:E53"/>
  </mergeCells>
  <pageMargins left="0.78740157480314965" right="0.78740157480314965" top="0.59055118110236215" bottom="0.59055118110236215" header="0" footer="0"/>
  <pageSetup paperSize="9" scale="5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FF00"/>
  </sheetPr>
  <dimension ref="A1:CF90"/>
  <sheetViews>
    <sheetView zoomScale="55" zoomScaleNormal="55" zoomScaleSheetLayoutView="80" workbookViewId="0">
      <selection activeCell="H4" sqref="H4"/>
    </sheetView>
  </sheetViews>
  <sheetFormatPr baseColWidth="10" defaultColWidth="11.42578125" defaultRowHeight="12.75"/>
  <cols>
    <col min="1" max="1" width="3" style="2" customWidth="1"/>
    <col min="2" max="2" width="4.28515625" style="8" customWidth="1"/>
    <col min="3" max="3" width="67.7109375" style="8" customWidth="1"/>
    <col min="4" max="6" width="9.7109375" style="8" customWidth="1"/>
    <col min="7" max="7" width="10.85546875" style="8" customWidth="1"/>
    <col min="8" max="8" width="11" style="8" customWidth="1"/>
    <col min="9" max="23" width="9.7109375" style="8" customWidth="1"/>
    <col min="24" max="24" width="9.85546875" style="8" customWidth="1"/>
    <col min="25" max="25" width="2" style="8" customWidth="1"/>
    <col min="26" max="26" width="11.42578125" style="1327" customWidth="1"/>
    <col min="27" max="27" width="10.7109375" style="1344" customWidth="1"/>
    <col min="28" max="29" width="10.7109375" style="1406" customWidth="1"/>
    <col min="30" max="30" width="68" style="1344" bestFit="1" customWidth="1"/>
    <col min="31" max="31" width="13" style="1344" bestFit="1" customWidth="1"/>
    <col min="32" max="32" width="7.7109375" style="1344" bestFit="1" customWidth="1"/>
    <col min="33" max="33" width="8.140625" style="1344" bestFit="1" customWidth="1"/>
    <col min="34" max="34" width="8.85546875" style="1344" bestFit="1" customWidth="1"/>
    <col min="35" max="38" width="9.5703125" style="1344" bestFit="1" customWidth="1"/>
    <col min="39" max="39" width="8.5703125" style="1344" bestFit="1" customWidth="1"/>
    <col min="40" max="40" width="10" style="1344" bestFit="1" customWidth="1"/>
    <col min="41" max="41" width="6" bestFit="1" customWidth="1"/>
    <col min="42" max="42" width="10.28515625" bestFit="1" customWidth="1"/>
    <col min="43" max="43" width="11.42578125" bestFit="1" customWidth="1"/>
    <col min="44" max="44" width="9.28515625" bestFit="1" customWidth="1"/>
    <col min="45" max="45" width="8.5703125" bestFit="1" customWidth="1"/>
    <col min="46" max="46" width="9.140625" bestFit="1" customWidth="1"/>
    <col min="47" max="47" width="8.140625" bestFit="1" customWidth="1"/>
    <col min="48" max="48" width="8.5703125" bestFit="1" customWidth="1"/>
    <col min="49" max="49" width="8" bestFit="1" customWidth="1"/>
    <col min="50" max="50" width="8.5703125" bestFit="1" customWidth="1"/>
    <col min="51" max="51" width="7.42578125" customWidth="1"/>
    <col min="52" max="52" width="9.5703125" bestFit="1" customWidth="1"/>
    <col min="53" max="53" width="9.85546875" bestFit="1" customWidth="1"/>
    <col min="54" max="54" width="10.7109375" customWidth="1"/>
    <col min="55" max="56" width="9.5703125" bestFit="1" customWidth="1"/>
    <col min="57" max="57" width="11.7109375" bestFit="1" customWidth="1"/>
    <col min="58" max="58" width="10" customWidth="1"/>
    <col min="59" max="59" width="8.28515625" customWidth="1"/>
    <col min="60" max="60" width="7.28515625" customWidth="1"/>
    <col min="61" max="62" width="7.7109375" bestFit="1" customWidth="1"/>
    <col min="63" max="63" width="9.85546875" customWidth="1"/>
    <col min="64" max="64" width="7.140625" bestFit="1" customWidth="1"/>
    <col min="65" max="65" width="6.7109375" bestFit="1" customWidth="1"/>
    <col min="66" max="66" width="7.140625" bestFit="1" customWidth="1"/>
    <col min="67" max="67" width="5.85546875" bestFit="1" customWidth="1"/>
    <col min="68" max="68" width="9.28515625" bestFit="1" customWidth="1"/>
    <col min="69" max="69" width="8.140625" bestFit="1" customWidth="1"/>
    <col min="70" max="70" width="9.28515625" bestFit="1" customWidth="1"/>
    <col min="71" max="71" width="8" bestFit="1" customWidth="1"/>
    <col min="72" max="72" width="9.140625" bestFit="1" customWidth="1"/>
    <col min="73" max="73" width="7.85546875" bestFit="1" customWidth="1"/>
    <col min="74" max="74" width="6" bestFit="1" customWidth="1"/>
    <col min="75" max="75" width="8" bestFit="1" customWidth="1"/>
    <col min="76" max="77" width="6.7109375" bestFit="1" customWidth="1"/>
    <col min="78" max="78" width="7.140625" bestFit="1" customWidth="1"/>
    <col min="79" max="80" width="8.140625" bestFit="1" customWidth="1"/>
    <col min="81" max="81" width="7" bestFit="1" customWidth="1"/>
    <col min="82" max="82" width="7.140625" bestFit="1" customWidth="1"/>
    <col min="83" max="83" width="8.85546875" bestFit="1" customWidth="1"/>
    <col min="84" max="84" width="11.5703125" customWidth="1"/>
    <col min="85" max="16384" width="11.42578125" style="8"/>
  </cols>
  <sheetData>
    <row r="1" spans="1:26" ht="17.25" customHeight="1">
      <c r="A1" s="4" t="s">
        <v>323</v>
      </c>
      <c r="C1" s="2"/>
      <c r="D1" s="2"/>
      <c r="E1" s="10"/>
      <c r="F1" s="1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1341"/>
    </row>
    <row r="2" spans="1:26" ht="17.25" customHeight="1" thickBot="1">
      <c r="B2" s="278"/>
      <c r="C2" s="278"/>
      <c r="D2" s="20"/>
      <c r="E2" s="20"/>
      <c r="F2" s="20"/>
      <c r="G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1341"/>
    </row>
    <row r="3" spans="1:26" ht="17.25" customHeight="1">
      <c r="B3" s="2068" t="s">
        <v>139</v>
      </c>
      <c r="C3" s="2070" t="s">
        <v>206</v>
      </c>
      <c r="D3" s="2074" t="s">
        <v>207</v>
      </c>
      <c r="E3" s="2075"/>
      <c r="F3" s="2075"/>
      <c r="G3" s="2075"/>
      <c r="H3" s="2075"/>
      <c r="I3" s="2075"/>
      <c r="J3" s="2075"/>
      <c r="K3" s="2075"/>
      <c r="L3" s="2075"/>
      <c r="M3" s="2075"/>
      <c r="N3" s="2075"/>
      <c r="O3" s="2075"/>
      <c r="P3" s="2075"/>
      <c r="Q3" s="2075"/>
      <c r="R3" s="2075"/>
      <c r="S3" s="2075"/>
      <c r="T3" s="2075"/>
      <c r="U3" s="2075"/>
      <c r="V3" s="2075"/>
      <c r="W3" s="2076"/>
      <c r="X3" s="2072" t="s">
        <v>42</v>
      </c>
      <c r="Y3" s="2"/>
      <c r="Z3" s="1344"/>
    </row>
    <row r="4" spans="1:26" ht="17.25" customHeight="1" thickBot="1">
      <c r="B4" s="2069"/>
      <c r="C4" s="2071"/>
      <c r="D4" s="1749" t="s">
        <v>208</v>
      </c>
      <c r="E4" s="1750" t="s">
        <v>209</v>
      </c>
      <c r="F4" s="1750" t="s">
        <v>210</v>
      </c>
      <c r="G4" s="1750" t="s">
        <v>211</v>
      </c>
      <c r="H4" s="1750" t="s">
        <v>212</v>
      </c>
      <c r="I4" s="1750" t="s">
        <v>213</v>
      </c>
      <c r="J4" s="1750" t="s">
        <v>214</v>
      </c>
      <c r="K4" s="1750" t="s">
        <v>215</v>
      </c>
      <c r="L4" s="1750" t="s">
        <v>216</v>
      </c>
      <c r="M4" s="1750" t="s">
        <v>217</v>
      </c>
      <c r="N4" s="1750" t="s">
        <v>218</v>
      </c>
      <c r="O4" s="1750" t="s">
        <v>251</v>
      </c>
      <c r="P4" s="1750" t="s">
        <v>219</v>
      </c>
      <c r="Q4" s="1750" t="s">
        <v>220</v>
      </c>
      <c r="R4" s="1750" t="s">
        <v>221</v>
      </c>
      <c r="S4" s="1750" t="s">
        <v>222</v>
      </c>
      <c r="T4" s="1750" t="s">
        <v>223</v>
      </c>
      <c r="U4" s="1750" t="s">
        <v>224</v>
      </c>
      <c r="V4" s="1750" t="s">
        <v>225</v>
      </c>
      <c r="W4" s="1802" t="s">
        <v>226</v>
      </c>
      <c r="X4" s="2073"/>
      <c r="Y4" s="2"/>
      <c r="Z4" s="1344"/>
    </row>
    <row r="5" spans="1:26" ht="17.25" customHeight="1">
      <c r="B5" s="503">
        <v>1</v>
      </c>
      <c r="C5" s="567" t="s">
        <v>236</v>
      </c>
      <c r="D5" s="1120" t="s">
        <v>165</v>
      </c>
      <c r="E5" s="498" t="s">
        <v>165</v>
      </c>
      <c r="F5" s="498">
        <v>11.558395630530725</v>
      </c>
      <c r="G5" s="498">
        <v>10.986016962971451</v>
      </c>
      <c r="H5" s="498">
        <v>12.308803725473252</v>
      </c>
      <c r="I5" s="498">
        <v>22.054592005019551</v>
      </c>
      <c r="J5" s="498">
        <v>19.720829617482352</v>
      </c>
      <c r="K5" s="498">
        <v>16.828120779311725</v>
      </c>
      <c r="L5" s="498">
        <v>13.348970629569518</v>
      </c>
      <c r="M5" s="498">
        <v>20.915526672697904</v>
      </c>
      <c r="N5" s="498">
        <v>18.574662253227636</v>
      </c>
      <c r="O5" s="498">
        <v>18.537085448685957</v>
      </c>
      <c r="P5" s="499" t="s">
        <v>165</v>
      </c>
      <c r="Q5" s="498" t="s">
        <v>165</v>
      </c>
      <c r="R5" s="498" t="s">
        <v>165</v>
      </c>
      <c r="S5" s="498" t="s">
        <v>165</v>
      </c>
      <c r="T5" s="501" t="s">
        <v>165</v>
      </c>
      <c r="U5" s="501" t="s">
        <v>165</v>
      </c>
      <c r="V5" s="501" t="s">
        <v>165</v>
      </c>
      <c r="W5" s="1121" t="s">
        <v>165</v>
      </c>
      <c r="X5" s="1118">
        <v>11.641537604190411</v>
      </c>
      <c r="Y5" s="2"/>
      <c r="Z5" s="1344"/>
    </row>
    <row r="6" spans="1:26" ht="17.25" customHeight="1">
      <c r="B6" s="502">
        <v>2</v>
      </c>
      <c r="C6" s="1119" t="s">
        <v>264</v>
      </c>
      <c r="D6" s="1120" t="s">
        <v>165</v>
      </c>
      <c r="E6" s="498" t="s">
        <v>165</v>
      </c>
      <c r="F6" s="498" t="s">
        <v>165</v>
      </c>
      <c r="G6" s="498" t="s">
        <v>165</v>
      </c>
      <c r="H6" s="498">
        <v>13.793946813995953</v>
      </c>
      <c r="I6" s="498">
        <v>22.61472341148556</v>
      </c>
      <c r="J6" s="498" t="s">
        <v>165</v>
      </c>
      <c r="K6" s="498" t="s">
        <v>165</v>
      </c>
      <c r="L6" s="498">
        <v>18.671786678136009</v>
      </c>
      <c r="M6" s="498">
        <v>24.405125491565862</v>
      </c>
      <c r="N6" s="498">
        <v>19.804825967621564</v>
      </c>
      <c r="O6" s="498">
        <v>20.406487693306651</v>
      </c>
      <c r="P6" s="499" t="s">
        <v>165</v>
      </c>
      <c r="Q6" s="498">
        <v>14.307765045783949</v>
      </c>
      <c r="R6" s="498" t="s">
        <v>165</v>
      </c>
      <c r="S6" s="498" t="s">
        <v>165</v>
      </c>
      <c r="T6" s="501" t="s">
        <v>165</v>
      </c>
      <c r="U6" s="501" t="s">
        <v>165</v>
      </c>
      <c r="V6" s="501" t="s">
        <v>165</v>
      </c>
      <c r="W6" s="1121" t="s">
        <v>165</v>
      </c>
      <c r="X6" s="1118">
        <v>19.755066611723684</v>
      </c>
      <c r="Y6" s="2"/>
      <c r="Z6" s="1344"/>
    </row>
    <row r="7" spans="1:26" ht="17.25" customHeight="1">
      <c r="B7" s="502">
        <v>3</v>
      </c>
      <c r="C7" s="1119" t="s">
        <v>176</v>
      </c>
      <c r="D7" s="1120" t="s">
        <v>165</v>
      </c>
      <c r="E7" s="498" t="s">
        <v>165</v>
      </c>
      <c r="F7" s="498">
        <v>10.408558258460896</v>
      </c>
      <c r="G7" s="498">
        <v>12.035159930365753</v>
      </c>
      <c r="H7" s="498">
        <v>12.599703193076561</v>
      </c>
      <c r="I7" s="498">
        <v>16.507839571538522</v>
      </c>
      <c r="J7" s="498">
        <v>16.646196933703418</v>
      </c>
      <c r="K7" s="498">
        <v>16.955687011546214</v>
      </c>
      <c r="L7" s="498">
        <v>18.360418410675468</v>
      </c>
      <c r="M7" s="498">
        <v>18.945719191014259</v>
      </c>
      <c r="N7" s="498">
        <v>18.748643298253878</v>
      </c>
      <c r="O7" s="498">
        <v>17.545579499555306</v>
      </c>
      <c r="P7" s="499" t="s">
        <v>165</v>
      </c>
      <c r="Q7" s="498">
        <v>12.750925635976886</v>
      </c>
      <c r="R7" s="498" t="s">
        <v>165</v>
      </c>
      <c r="S7" s="498" t="s">
        <v>165</v>
      </c>
      <c r="T7" s="501">
        <v>17.459919567907697</v>
      </c>
      <c r="U7" s="501" t="s">
        <v>165</v>
      </c>
      <c r="V7" s="501" t="s">
        <v>165</v>
      </c>
      <c r="W7" s="1121" t="s">
        <v>165</v>
      </c>
      <c r="X7" s="1118">
        <v>15.441505356521498</v>
      </c>
      <c r="Y7" s="2"/>
      <c r="Z7" s="1344"/>
    </row>
    <row r="8" spans="1:26" ht="17.25" customHeight="1">
      <c r="B8" s="502">
        <v>4</v>
      </c>
      <c r="C8" s="1119" t="s">
        <v>4</v>
      </c>
      <c r="D8" s="1120" t="s">
        <v>165</v>
      </c>
      <c r="E8" s="498" t="s">
        <v>165</v>
      </c>
      <c r="F8" s="498">
        <v>13.469371316169131</v>
      </c>
      <c r="G8" s="498">
        <v>11.286204780714083</v>
      </c>
      <c r="H8" s="498">
        <v>12.23649283399531</v>
      </c>
      <c r="I8" s="498">
        <v>20.938649109903505</v>
      </c>
      <c r="J8" s="498">
        <v>18.868005508533411</v>
      </c>
      <c r="K8" s="498">
        <v>28.726111001327382</v>
      </c>
      <c r="L8" s="498">
        <v>25.106085439846787</v>
      </c>
      <c r="M8" s="498">
        <v>21.147520437052723</v>
      </c>
      <c r="N8" s="498">
        <v>17.758391704546753</v>
      </c>
      <c r="O8" s="498">
        <v>19.08269021741112</v>
      </c>
      <c r="P8" s="499">
        <v>18.045512549472601</v>
      </c>
      <c r="Q8" s="498">
        <v>16.127202799886469</v>
      </c>
      <c r="R8" s="498" t="s">
        <v>165</v>
      </c>
      <c r="S8" s="498" t="s">
        <v>165</v>
      </c>
      <c r="T8" s="501">
        <v>24.20176549880258</v>
      </c>
      <c r="U8" s="501">
        <v>24.432876987847646</v>
      </c>
      <c r="V8" s="501">
        <v>15.948363120080264</v>
      </c>
      <c r="W8" s="1121">
        <v>37.948680793280616</v>
      </c>
      <c r="X8" s="1118">
        <v>17.05677730284275</v>
      </c>
      <c r="Y8" s="2"/>
      <c r="Z8" s="1344"/>
    </row>
    <row r="9" spans="1:26" ht="17.25" customHeight="1">
      <c r="B9" s="502">
        <v>5</v>
      </c>
      <c r="C9" s="1119" t="s">
        <v>6</v>
      </c>
      <c r="D9" s="1120" t="s">
        <v>165</v>
      </c>
      <c r="E9" s="498" t="s">
        <v>165</v>
      </c>
      <c r="F9" s="498" t="s">
        <v>165</v>
      </c>
      <c r="G9" s="498" t="s">
        <v>165</v>
      </c>
      <c r="H9" s="498" t="s">
        <v>165</v>
      </c>
      <c r="I9" s="498" t="s">
        <v>165</v>
      </c>
      <c r="J9" s="498" t="s">
        <v>165</v>
      </c>
      <c r="K9" s="498">
        <v>24.494695163168309</v>
      </c>
      <c r="L9" s="498" t="s">
        <v>165</v>
      </c>
      <c r="M9" s="498">
        <v>22.445480488527345</v>
      </c>
      <c r="N9" s="498">
        <v>19.790971025748824</v>
      </c>
      <c r="O9" s="498">
        <v>18.835671076775409</v>
      </c>
      <c r="P9" s="499" t="s">
        <v>165</v>
      </c>
      <c r="Q9" s="498" t="s">
        <v>165</v>
      </c>
      <c r="R9" s="498" t="s">
        <v>165</v>
      </c>
      <c r="S9" s="498" t="s">
        <v>165</v>
      </c>
      <c r="T9" s="501" t="s">
        <v>165</v>
      </c>
      <c r="U9" s="501" t="s">
        <v>165</v>
      </c>
      <c r="V9" s="501" t="s">
        <v>165</v>
      </c>
      <c r="W9" s="1121" t="s">
        <v>165</v>
      </c>
      <c r="X9" s="1118">
        <v>20.00496261316005</v>
      </c>
      <c r="Y9" s="2"/>
      <c r="Z9" s="1344"/>
    </row>
    <row r="10" spans="1:26" ht="17.25" customHeight="1">
      <c r="B10" s="502">
        <v>6</v>
      </c>
      <c r="C10" s="1119" t="s">
        <v>8</v>
      </c>
      <c r="D10" s="1120" t="s">
        <v>165</v>
      </c>
      <c r="E10" s="498" t="s">
        <v>165</v>
      </c>
      <c r="F10" s="498">
        <v>11.430600416238025</v>
      </c>
      <c r="G10" s="498">
        <v>15.890893665528353</v>
      </c>
      <c r="H10" s="498">
        <v>18.10303728066993</v>
      </c>
      <c r="I10" s="498">
        <v>26.532188466930911</v>
      </c>
      <c r="J10" s="498">
        <v>16.199134336279585</v>
      </c>
      <c r="K10" s="498">
        <v>21.826114178031894</v>
      </c>
      <c r="L10" s="498">
        <v>20.433909286362439</v>
      </c>
      <c r="M10" s="498">
        <v>24.031526777476216</v>
      </c>
      <c r="N10" s="498">
        <v>21.404043064309118</v>
      </c>
      <c r="O10" s="498">
        <v>13.047775260367271</v>
      </c>
      <c r="P10" s="499">
        <v>11.591936528839543</v>
      </c>
      <c r="Q10" s="498">
        <v>13.446095885916415</v>
      </c>
      <c r="R10" s="498" t="s">
        <v>165</v>
      </c>
      <c r="S10" s="498" t="s">
        <v>165</v>
      </c>
      <c r="T10" s="501">
        <v>21.798798057615606</v>
      </c>
      <c r="U10" s="501" t="s">
        <v>165</v>
      </c>
      <c r="V10" s="501" t="s">
        <v>165</v>
      </c>
      <c r="W10" s="1121" t="s">
        <v>165</v>
      </c>
      <c r="X10" s="1118">
        <v>18.7655005160914</v>
      </c>
      <c r="Y10" s="2"/>
      <c r="Z10" s="1344"/>
    </row>
    <row r="11" spans="1:26" ht="17.25" customHeight="1">
      <c r="B11" s="502">
        <v>7</v>
      </c>
      <c r="C11" s="1119" t="s">
        <v>10</v>
      </c>
      <c r="D11" s="1120" t="s">
        <v>165</v>
      </c>
      <c r="E11" s="498" t="s">
        <v>165</v>
      </c>
      <c r="F11" s="498">
        <v>17.508735714683631</v>
      </c>
      <c r="G11" s="498">
        <v>14.365639662176719</v>
      </c>
      <c r="H11" s="498">
        <v>14.603008723545461</v>
      </c>
      <c r="I11" s="498">
        <v>24.901146213801979</v>
      </c>
      <c r="J11" s="498">
        <v>19.534111248836528</v>
      </c>
      <c r="K11" s="498">
        <v>21.06189985558138</v>
      </c>
      <c r="L11" s="498">
        <v>27.511057412547171</v>
      </c>
      <c r="M11" s="498">
        <v>23.348778349112411</v>
      </c>
      <c r="N11" s="498">
        <v>20.597801744527032</v>
      </c>
      <c r="O11" s="498">
        <v>18.141357044067224</v>
      </c>
      <c r="P11" s="499">
        <v>23.266227205694992</v>
      </c>
      <c r="Q11" s="498">
        <v>22.899837822401519</v>
      </c>
      <c r="R11" s="498" t="s">
        <v>165</v>
      </c>
      <c r="S11" s="498" t="s">
        <v>165</v>
      </c>
      <c r="T11" s="501">
        <v>18.892014043651152</v>
      </c>
      <c r="U11" s="501" t="s">
        <v>165</v>
      </c>
      <c r="V11" s="501" t="s">
        <v>165</v>
      </c>
      <c r="W11" s="1121">
        <v>28.41610934406777</v>
      </c>
      <c r="X11" s="1118">
        <v>19.912490056527375</v>
      </c>
      <c r="Y11" s="2"/>
      <c r="Z11" s="1344"/>
    </row>
    <row r="12" spans="1:26" ht="17.25" customHeight="1">
      <c r="B12" s="502">
        <v>8</v>
      </c>
      <c r="C12" s="1119" t="s">
        <v>12</v>
      </c>
      <c r="D12" s="1120" t="s">
        <v>165</v>
      </c>
      <c r="E12" s="498" t="s">
        <v>165</v>
      </c>
      <c r="F12" s="498">
        <v>14.211838283503866</v>
      </c>
      <c r="G12" s="498">
        <v>13.088226940473678</v>
      </c>
      <c r="H12" s="498">
        <v>15.994351580627775</v>
      </c>
      <c r="I12" s="498">
        <v>25.444435355885791</v>
      </c>
      <c r="J12" s="498">
        <v>19.661587028030702</v>
      </c>
      <c r="K12" s="498">
        <v>13.420124867003347</v>
      </c>
      <c r="L12" s="498">
        <v>22.754987276216369</v>
      </c>
      <c r="M12" s="498">
        <v>21.752295682004281</v>
      </c>
      <c r="N12" s="498">
        <v>19.95352495186668</v>
      </c>
      <c r="O12" s="498">
        <v>18.548984231734671</v>
      </c>
      <c r="P12" s="499">
        <v>16.430942775290472</v>
      </c>
      <c r="Q12" s="498">
        <v>14.903743577485201</v>
      </c>
      <c r="R12" s="498" t="s">
        <v>165</v>
      </c>
      <c r="S12" s="498" t="s">
        <v>165</v>
      </c>
      <c r="T12" s="501">
        <v>1.0463753841154984</v>
      </c>
      <c r="U12" s="501" t="s">
        <v>165</v>
      </c>
      <c r="V12" s="501" t="s">
        <v>165</v>
      </c>
      <c r="W12" s="1121" t="s">
        <v>165</v>
      </c>
      <c r="X12" s="1118">
        <v>18.028858931179744</v>
      </c>
      <c r="Y12" s="2"/>
      <c r="Z12" s="1344"/>
    </row>
    <row r="13" spans="1:26" ht="17.25" customHeight="1">
      <c r="B13" s="502">
        <v>9</v>
      </c>
      <c r="C13" s="1119" t="s">
        <v>14</v>
      </c>
      <c r="D13" s="1120">
        <v>9.3874025807024655</v>
      </c>
      <c r="E13" s="498">
        <v>13.974243830844987</v>
      </c>
      <c r="F13" s="498">
        <v>12.937603379045708</v>
      </c>
      <c r="G13" s="498">
        <v>12.162222543599126</v>
      </c>
      <c r="H13" s="498">
        <v>13.134692011759771</v>
      </c>
      <c r="I13" s="498">
        <v>27.063050929315558</v>
      </c>
      <c r="J13" s="498">
        <v>20.150450857427096</v>
      </c>
      <c r="K13" s="498">
        <v>20.369891975625912</v>
      </c>
      <c r="L13" s="498">
        <v>23.024395520586417</v>
      </c>
      <c r="M13" s="498">
        <v>22.937167290012166</v>
      </c>
      <c r="N13" s="498">
        <v>22.042103860790071</v>
      </c>
      <c r="O13" s="498">
        <v>19.82708077263425</v>
      </c>
      <c r="P13" s="499" t="s">
        <v>165</v>
      </c>
      <c r="Q13" s="498">
        <v>12.628344110023839</v>
      </c>
      <c r="R13" s="498">
        <v>21.996023526828527</v>
      </c>
      <c r="S13" s="498">
        <v>20.423179123274032</v>
      </c>
      <c r="T13" s="501">
        <v>21.285859977254894</v>
      </c>
      <c r="U13" s="501" t="s">
        <v>165</v>
      </c>
      <c r="V13" s="501" t="s">
        <v>165</v>
      </c>
      <c r="W13" s="1121">
        <v>32.480945934092077</v>
      </c>
      <c r="X13" s="1118">
        <v>20.549627109176107</v>
      </c>
      <c r="Y13" s="2"/>
      <c r="Z13" s="1344"/>
    </row>
    <row r="14" spans="1:26" ht="17.25" customHeight="1">
      <c r="B14" s="502">
        <v>10</v>
      </c>
      <c r="C14" s="1119" t="s">
        <v>16</v>
      </c>
      <c r="D14" s="1120" t="s">
        <v>165</v>
      </c>
      <c r="E14" s="498">
        <v>10.399819471187696</v>
      </c>
      <c r="F14" s="498">
        <v>10.857551024806121</v>
      </c>
      <c r="G14" s="498">
        <v>11.529407255417954</v>
      </c>
      <c r="H14" s="498">
        <v>11.56358853089718</v>
      </c>
      <c r="I14" s="498">
        <v>21.131212413746891</v>
      </c>
      <c r="J14" s="498">
        <v>19.764612635929694</v>
      </c>
      <c r="K14" s="498">
        <v>18.420107678834551</v>
      </c>
      <c r="L14" s="498">
        <v>14.37904281179109</v>
      </c>
      <c r="M14" s="498">
        <v>19.335452625746321</v>
      </c>
      <c r="N14" s="498">
        <v>19.39816696712262</v>
      </c>
      <c r="O14" s="498">
        <v>17.378737961452256</v>
      </c>
      <c r="P14" s="499">
        <v>14.877122469190624</v>
      </c>
      <c r="Q14" s="498">
        <v>12.421281246179056</v>
      </c>
      <c r="R14" s="498">
        <v>19.084506704728209</v>
      </c>
      <c r="S14" s="498">
        <v>19.004500726150901</v>
      </c>
      <c r="T14" s="501">
        <v>19.333087907505167</v>
      </c>
      <c r="U14" s="501" t="s">
        <v>165</v>
      </c>
      <c r="V14" s="501" t="s">
        <v>165</v>
      </c>
      <c r="W14" s="1121">
        <v>28.137349466412495</v>
      </c>
      <c r="X14" s="1118">
        <v>16.456223759654858</v>
      </c>
      <c r="Y14" s="2"/>
      <c r="Z14" s="1344"/>
    </row>
    <row r="15" spans="1:26" ht="17.25" customHeight="1">
      <c r="B15" s="502">
        <v>11</v>
      </c>
      <c r="C15" s="1119" t="s">
        <v>19</v>
      </c>
      <c r="D15" s="1120" t="s">
        <v>165</v>
      </c>
      <c r="E15" s="498" t="s">
        <v>165</v>
      </c>
      <c r="F15" s="498">
        <v>9.8961899590333395</v>
      </c>
      <c r="G15" s="498">
        <v>10.998480492105676</v>
      </c>
      <c r="H15" s="498">
        <v>11.562356365368284</v>
      </c>
      <c r="I15" s="498">
        <v>14.784846862424814</v>
      </c>
      <c r="J15" s="498">
        <v>16.131948712700591</v>
      </c>
      <c r="K15" s="498">
        <v>16.518665417069204</v>
      </c>
      <c r="L15" s="498">
        <v>15.28798659586845</v>
      </c>
      <c r="M15" s="498">
        <v>17.273237030079098</v>
      </c>
      <c r="N15" s="498">
        <v>17.490990628440873</v>
      </c>
      <c r="O15" s="498">
        <v>15.247660284621393</v>
      </c>
      <c r="P15" s="499" t="s">
        <v>165</v>
      </c>
      <c r="Q15" s="498">
        <v>12.242573772619327</v>
      </c>
      <c r="R15" s="498">
        <v>17.299289674899164</v>
      </c>
      <c r="S15" s="498">
        <v>17.546880852744046</v>
      </c>
      <c r="T15" s="501">
        <v>17.998475942055475</v>
      </c>
      <c r="U15" s="501">
        <v>17.746272842611926</v>
      </c>
      <c r="V15" s="501">
        <v>24.628704866485187</v>
      </c>
      <c r="W15" s="1121">
        <v>28.440961919107821</v>
      </c>
      <c r="X15" s="1118">
        <v>15.296737524964701</v>
      </c>
      <c r="Y15" s="2"/>
      <c r="Z15" s="1344"/>
    </row>
    <row r="16" spans="1:26" ht="17.25" customHeight="1">
      <c r="B16" s="502">
        <v>12</v>
      </c>
      <c r="C16" s="1119" t="s">
        <v>20</v>
      </c>
      <c r="D16" s="1120" t="s">
        <v>165</v>
      </c>
      <c r="E16" s="498" t="s">
        <v>165</v>
      </c>
      <c r="F16" s="498">
        <v>8.384356595704082</v>
      </c>
      <c r="G16" s="498">
        <v>12.506258904850966</v>
      </c>
      <c r="H16" s="498">
        <v>12.572057835898104</v>
      </c>
      <c r="I16" s="498">
        <v>17.007508392011513</v>
      </c>
      <c r="J16" s="498">
        <v>19.297928960564647</v>
      </c>
      <c r="K16" s="498">
        <v>17.837526997910985</v>
      </c>
      <c r="L16" s="498">
        <v>23.64486590397059</v>
      </c>
      <c r="M16" s="498">
        <v>19.82262389345426</v>
      </c>
      <c r="N16" s="498">
        <v>19.789850805752646</v>
      </c>
      <c r="O16" s="498">
        <v>8.9675200068061436</v>
      </c>
      <c r="P16" s="499" t="s">
        <v>165</v>
      </c>
      <c r="Q16" s="498">
        <v>12.866656550798202</v>
      </c>
      <c r="R16" s="498" t="s">
        <v>165</v>
      </c>
      <c r="S16" s="498" t="s">
        <v>165</v>
      </c>
      <c r="T16" s="501">
        <v>0.32927074916159166</v>
      </c>
      <c r="U16" s="501">
        <v>19.963557844334989</v>
      </c>
      <c r="V16" s="501" t="s">
        <v>165</v>
      </c>
      <c r="W16" s="1121" t="s">
        <v>165</v>
      </c>
      <c r="X16" s="1118">
        <v>15.861318834549943</v>
      </c>
      <c r="Y16" s="2"/>
      <c r="Z16" s="1344"/>
    </row>
    <row r="17" spans="1:84" ht="17.25" customHeight="1">
      <c r="B17" s="502">
        <v>13</v>
      </c>
      <c r="C17" s="1119" t="s">
        <v>265</v>
      </c>
      <c r="D17" s="1120" t="s">
        <v>165</v>
      </c>
      <c r="E17" s="498" t="s">
        <v>165</v>
      </c>
      <c r="F17" s="498">
        <v>16.864040057766864</v>
      </c>
      <c r="G17" s="498" t="s">
        <v>165</v>
      </c>
      <c r="H17" s="498">
        <v>13.837288601631199</v>
      </c>
      <c r="I17" s="498" t="s">
        <v>165</v>
      </c>
      <c r="J17" s="498" t="s">
        <v>165</v>
      </c>
      <c r="K17" s="498" t="s">
        <v>165</v>
      </c>
      <c r="L17" s="498" t="s">
        <v>165</v>
      </c>
      <c r="M17" s="498" t="s">
        <v>165</v>
      </c>
      <c r="N17" s="498">
        <v>20.524513634366716</v>
      </c>
      <c r="O17" s="498">
        <v>22.77141729283894</v>
      </c>
      <c r="P17" s="499" t="s">
        <v>165</v>
      </c>
      <c r="Q17" s="498" t="s">
        <v>165</v>
      </c>
      <c r="R17" s="498" t="s">
        <v>165</v>
      </c>
      <c r="S17" s="498" t="s">
        <v>165</v>
      </c>
      <c r="T17" s="501">
        <v>28.213183037022748</v>
      </c>
      <c r="U17" s="501" t="s">
        <v>165</v>
      </c>
      <c r="V17" s="501" t="s">
        <v>165</v>
      </c>
      <c r="W17" s="1121" t="s">
        <v>165</v>
      </c>
      <c r="X17" s="1118">
        <v>20.584177559383953</v>
      </c>
      <c r="Y17" s="2"/>
      <c r="Z17" s="1344"/>
    </row>
    <row r="18" spans="1:84" ht="17.25" customHeight="1">
      <c r="B18" s="502">
        <v>14</v>
      </c>
      <c r="C18" s="1119" t="s">
        <v>266</v>
      </c>
      <c r="D18" s="1120" t="s">
        <v>165</v>
      </c>
      <c r="E18" s="498" t="s">
        <v>165</v>
      </c>
      <c r="F18" s="498" t="s">
        <v>165</v>
      </c>
      <c r="G18" s="498" t="s">
        <v>165</v>
      </c>
      <c r="H18" s="498" t="s">
        <v>165</v>
      </c>
      <c r="I18" s="498" t="s">
        <v>165</v>
      </c>
      <c r="J18" s="498" t="s">
        <v>165</v>
      </c>
      <c r="K18" s="498" t="s">
        <v>165</v>
      </c>
      <c r="L18" s="498">
        <v>6.4965915937721608</v>
      </c>
      <c r="M18" s="498">
        <v>31.182448060220999</v>
      </c>
      <c r="N18" s="498">
        <v>11.279796522279845</v>
      </c>
      <c r="O18" s="498">
        <v>5.3692618295887193</v>
      </c>
      <c r="P18" s="499" t="s">
        <v>165</v>
      </c>
      <c r="Q18" s="498" t="s">
        <v>165</v>
      </c>
      <c r="R18" s="498" t="s">
        <v>165</v>
      </c>
      <c r="S18" s="498" t="s">
        <v>165</v>
      </c>
      <c r="T18" s="501" t="s">
        <v>165</v>
      </c>
      <c r="U18" s="501" t="s">
        <v>165</v>
      </c>
      <c r="V18" s="501" t="s">
        <v>165</v>
      </c>
      <c r="W18" s="1121" t="s">
        <v>165</v>
      </c>
      <c r="X18" s="1118">
        <v>10.81788407955298</v>
      </c>
      <c r="Y18" s="2"/>
      <c r="Z18" s="1344"/>
    </row>
    <row r="19" spans="1:84" ht="17.25" customHeight="1">
      <c r="B19" s="502">
        <v>15</v>
      </c>
      <c r="C19" s="1119" t="s">
        <v>22</v>
      </c>
      <c r="D19" s="1120" t="s">
        <v>165</v>
      </c>
      <c r="E19" s="498" t="s">
        <v>165</v>
      </c>
      <c r="F19" s="498">
        <v>9.67810530448401</v>
      </c>
      <c r="G19" s="498">
        <v>11.655516369096123</v>
      </c>
      <c r="H19" s="498">
        <v>17.652496459676261</v>
      </c>
      <c r="I19" s="498">
        <v>7.0260199328087136</v>
      </c>
      <c r="J19" s="498">
        <v>27.8631491320902</v>
      </c>
      <c r="K19" s="498" t="s">
        <v>165</v>
      </c>
      <c r="L19" s="498" t="s">
        <v>165</v>
      </c>
      <c r="M19" s="498">
        <v>22.952096092233869</v>
      </c>
      <c r="N19" s="498">
        <v>21.269300254532148</v>
      </c>
      <c r="O19" s="498">
        <v>18.960155742849452</v>
      </c>
      <c r="P19" s="499" t="s">
        <v>165</v>
      </c>
      <c r="Q19" s="498" t="s">
        <v>165</v>
      </c>
      <c r="R19" s="498" t="s">
        <v>165</v>
      </c>
      <c r="S19" s="498" t="s">
        <v>165</v>
      </c>
      <c r="T19" s="501" t="s">
        <v>165</v>
      </c>
      <c r="U19" s="501" t="s">
        <v>165</v>
      </c>
      <c r="V19" s="501" t="s">
        <v>165</v>
      </c>
      <c r="W19" s="1121" t="s">
        <v>165</v>
      </c>
      <c r="X19" s="1118">
        <v>18.621847332526173</v>
      </c>
      <c r="Y19" s="2"/>
      <c r="Z19" s="1344"/>
    </row>
    <row r="20" spans="1:84" ht="17.25" customHeight="1">
      <c r="B20" s="502">
        <v>16</v>
      </c>
      <c r="C20" s="1119" t="s">
        <v>24</v>
      </c>
      <c r="D20" s="1120" t="s">
        <v>165</v>
      </c>
      <c r="E20" s="498" t="s">
        <v>165</v>
      </c>
      <c r="F20" s="498">
        <v>17.220031672526162</v>
      </c>
      <c r="G20" s="498">
        <v>25.425877944359787</v>
      </c>
      <c r="H20" s="498">
        <v>17.523062432284405</v>
      </c>
      <c r="I20" s="498">
        <v>34.940154222380379</v>
      </c>
      <c r="J20" s="498">
        <v>38.600835563959578</v>
      </c>
      <c r="K20" s="498">
        <v>33.740699292601121</v>
      </c>
      <c r="L20" s="498" t="s">
        <v>165</v>
      </c>
      <c r="M20" s="498">
        <v>32.722879284284488</v>
      </c>
      <c r="N20" s="498">
        <v>18.520412660129466</v>
      </c>
      <c r="O20" s="498">
        <v>34.51122171845855</v>
      </c>
      <c r="P20" s="499" t="s">
        <v>165</v>
      </c>
      <c r="Q20" s="498" t="s">
        <v>165</v>
      </c>
      <c r="R20" s="498" t="s">
        <v>165</v>
      </c>
      <c r="S20" s="498" t="s">
        <v>165</v>
      </c>
      <c r="T20" s="501" t="s">
        <v>165</v>
      </c>
      <c r="U20" s="501" t="s">
        <v>165</v>
      </c>
      <c r="V20" s="501" t="s">
        <v>165</v>
      </c>
      <c r="W20" s="1121" t="s">
        <v>165</v>
      </c>
      <c r="X20" s="1118">
        <v>22.751193770842075</v>
      </c>
      <c r="Y20" s="2"/>
      <c r="Z20" s="1344"/>
    </row>
    <row r="21" spans="1:84" ht="17.25" customHeight="1">
      <c r="B21" s="502">
        <v>17</v>
      </c>
      <c r="C21" s="1119" t="s">
        <v>26</v>
      </c>
      <c r="D21" s="1120" t="s">
        <v>165</v>
      </c>
      <c r="E21" s="498" t="s">
        <v>165</v>
      </c>
      <c r="F21" s="498">
        <v>14.589021068859669</v>
      </c>
      <c r="G21" s="498">
        <v>13.360929579944619</v>
      </c>
      <c r="H21" s="498">
        <v>18.075929663590522</v>
      </c>
      <c r="I21" s="498" t="s">
        <v>165</v>
      </c>
      <c r="J21" s="498">
        <v>20.574813169760727</v>
      </c>
      <c r="K21" s="498">
        <v>17.559239022516532</v>
      </c>
      <c r="L21" s="498" t="s">
        <v>165</v>
      </c>
      <c r="M21" s="498">
        <v>22.175842381150421</v>
      </c>
      <c r="N21" s="498">
        <v>18.890621352015732</v>
      </c>
      <c r="O21" s="498">
        <v>19.360337281914585</v>
      </c>
      <c r="P21" s="499" t="s">
        <v>165</v>
      </c>
      <c r="Q21" s="498" t="s">
        <v>165</v>
      </c>
      <c r="R21" s="498" t="s">
        <v>165</v>
      </c>
      <c r="S21" s="498" t="s">
        <v>165</v>
      </c>
      <c r="T21" s="501" t="s">
        <v>165</v>
      </c>
      <c r="U21" s="501" t="s">
        <v>165</v>
      </c>
      <c r="V21" s="501" t="s">
        <v>165</v>
      </c>
      <c r="W21" s="1121" t="s">
        <v>165</v>
      </c>
      <c r="X21" s="1118">
        <v>19.354646961803461</v>
      </c>
      <c r="Y21" s="2"/>
      <c r="Z21" s="1344"/>
    </row>
    <row r="22" spans="1:84" ht="17.25" customHeight="1">
      <c r="B22" s="502">
        <v>18</v>
      </c>
      <c r="C22" s="1119" t="s">
        <v>237</v>
      </c>
      <c r="D22" s="1120" t="s">
        <v>165</v>
      </c>
      <c r="E22" s="498" t="s">
        <v>165</v>
      </c>
      <c r="F22" s="498">
        <v>10.967219800512584</v>
      </c>
      <c r="G22" s="498">
        <v>11.236970635468456</v>
      </c>
      <c r="H22" s="498">
        <v>11.573831383725613</v>
      </c>
      <c r="I22" s="498">
        <v>18.550459554758213</v>
      </c>
      <c r="J22" s="498">
        <v>17.249062630338372</v>
      </c>
      <c r="K22" s="498">
        <v>17.356257788075553</v>
      </c>
      <c r="L22" s="498">
        <v>18.708505261843399</v>
      </c>
      <c r="M22" s="498">
        <v>15.7901079963885</v>
      </c>
      <c r="N22" s="498">
        <v>15.953847025605537</v>
      </c>
      <c r="O22" s="498">
        <v>14.725383974394807</v>
      </c>
      <c r="P22" s="499">
        <v>13.19004727407839</v>
      </c>
      <c r="Q22" s="498">
        <v>12.281592570955805</v>
      </c>
      <c r="R22" s="498">
        <v>14.120129002048103</v>
      </c>
      <c r="S22" s="498">
        <v>16.11163202862766</v>
      </c>
      <c r="T22" s="501">
        <v>15.938295903469657</v>
      </c>
      <c r="U22" s="501" t="s">
        <v>165</v>
      </c>
      <c r="V22" s="501" t="s">
        <v>165</v>
      </c>
      <c r="W22" s="1121" t="s">
        <v>165</v>
      </c>
      <c r="X22" s="1118">
        <v>15.087631371403372</v>
      </c>
      <c r="Y22" s="2"/>
      <c r="Z22" s="1344"/>
    </row>
    <row r="23" spans="1:84" ht="17.25" customHeight="1">
      <c r="B23" s="502">
        <v>19</v>
      </c>
      <c r="C23" s="1119" t="s">
        <v>267</v>
      </c>
      <c r="D23" s="1120" t="s">
        <v>165</v>
      </c>
      <c r="E23" s="498">
        <v>9.7828075664373593</v>
      </c>
      <c r="F23" s="498">
        <v>11.638300743645924</v>
      </c>
      <c r="G23" s="498">
        <v>11.592527721701076</v>
      </c>
      <c r="H23" s="498">
        <v>12.268889884424706</v>
      </c>
      <c r="I23" s="498">
        <v>18.35152888274548</v>
      </c>
      <c r="J23" s="498">
        <v>16.35856780627352</v>
      </c>
      <c r="K23" s="498">
        <v>16.692209064894314</v>
      </c>
      <c r="L23" s="498">
        <v>16.73575239463856</v>
      </c>
      <c r="M23" s="498">
        <v>18.740859021398176</v>
      </c>
      <c r="N23" s="498">
        <v>18.555269151416415</v>
      </c>
      <c r="O23" s="498">
        <v>16.613034550976874</v>
      </c>
      <c r="P23" s="499" t="s">
        <v>165</v>
      </c>
      <c r="Q23" s="498">
        <v>11.644699032909877</v>
      </c>
      <c r="R23" s="498">
        <v>19.952665611442491</v>
      </c>
      <c r="S23" s="498">
        <v>17.687963267815029</v>
      </c>
      <c r="T23" s="501">
        <v>18.305328826996142</v>
      </c>
      <c r="U23" s="501">
        <v>28.645949933476647</v>
      </c>
      <c r="V23" s="501">
        <v>23.56772293944432</v>
      </c>
      <c r="W23" s="1121" t="s">
        <v>165</v>
      </c>
      <c r="X23" s="1118">
        <v>16.360081696841359</v>
      </c>
      <c r="Y23" s="2"/>
      <c r="Z23" s="1344"/>
      <c r="AA23" s="1594"/>
    </row>
    <row r="24" spans="1:84" ht="17.25" customHeight="1">
      <c r="B24" s="502">
        <v>20</v>
      </c>
      <c r="C24" s="1119" t="s">
        <v>268</v>
      </c>
      <c r="D24" s="1120" t="s">
        <v>165</v>
      </c>
      <c r="E24" s="498" t="s">
        <v>165</v>
      </c>
      <c r="F24" s="498">
        <v>11.22397272834988</v>
      </c>
      <c r="G24" s="498">
        <v>11.328396275646902</v>
      </c>
      <c r="H24" s="498">
        <v>11.617556223663971</v>
      </c>
      <c r="I24" s="498">
        <v>18.822578203446731</v>
      </c>
      <c r="J24" s="498">
        <v>17.197148423483512</v>
      </c>
      <c r="K24" s="498">
        <v>17.67106626315045</v>
      </c>
      <c r="L24" s="498">
        <v>17.912086266621774</v>
      </c>
      <c r="M24" s="498">
        <v>15.916553338422673</v>
      </c>
      <c r="N24" s="498">
        <v>16.111567612556108</v>
      </c>
      <c r="O24" s="498">
        <v>16.404626548419884</v>
      </c>
      <c r="P24" s="499" t="s">
        <v>165</v>
      </c>
      <c r="Q24" s="498">
        <v>10.557171788532234</v>
      </c>
      <c r="R24" s="498">
        <v>17.401872362320596</v>
      </c>
      <c r="S24" s="498">
        <v>16.14216208027397</v>
      </c>
      <c r="T24" s="501">
        <v>18.398631362083051</v>
      </c>
      <c r="U24" s="501" t="s">
        <v>165</v>
      </c>
      <c r="V24" s="501">
        <v>12.260356504826504</v>
      </c>
      <c r="W24" s="1121" t="s">
        <v>165</v>
      </c>
      <c r="X24" s="1118">
        <v>15.076280432396192</v>
      </c>
      <c r="Y24" s="2"/>
      <c r="Z24" s="1344"/>
    </row>
    <row r="25" spans="1:84" ht="17.25" customHeight="1">
      <c r="B25" s="502">
        <v>21</v>
      </c>
      <c r="C25" s="1119" t="s">
        <v>269</v>
      </c>
      <c r="D25" s="1120" t="s">
        <v>165</v>
      </c>
      <c r="E25" s="498" t="s">
        <v>165</v>
      </c>
      <c r="F25" s="498">
        <v>8.702565203914606</v>
      </c>
      <c r="G25" s="498">
        <v>13.286537848101887</v>
      </c>
      <c r="H25" s="498">
        <v>10.718641415636458</v>
      </c>
      <c r="I25" s="498">
        <v>25.003852715883159</v>
      </c>
      <c r="J25" s="498">
        <v>27.629099786892471</v>
      </c>
      <c r="K25" s="498" t="s">
        <v>165</v>
      </c>
      <c r="L25" s="498">
        <v>15.119937322397195</v>
      </c>
      <c r="M25" s="498">
        <v>24.400822569014252</v>
      </c>
      <c r="N25" s="498">
        <v>19.666444609557942</v>
      </c>
      <c r="O25" s="498">
        <v>19.172861266942384</v>
      </c>
      <c r="P25" s="499" t="s">
        <v>165</v>
      </c>
      <c r="Q25" s="498" t="s">
        <v>165</v>
      </c>
      <c r="R25" s="498" t="s">
        <v>165</v>
      </c>
      <c r="S25" s="498" t="s">
        <v>165</v>
      </c>
      <c r="T25" s="501" t="s">
        <v>165</v>
      </c>
      <c r="U25" s="501" t="s">
        <v>165</v>
      </c>
      <c r="V25" s="501" t="s">
        <v>165</v>
      </c>
      <c r="W25" s="1121" t="s">
        <v>165</v>
      </c>
      <c r="X25" s="1118">
        <v>13.584382611924024</v>
      </c>
      <c r="Y25" s="2"/>
      <c r="Z25" s="1344"/>
    </row>
    <row r="26" spans="1:84" s="279" customFormat="1" ht="17.25" customHeight="1">
      <c r="A26" s="277"/>
      <c r="B26" s="502">
        <v>22</v>
      </c>
      <c r="C26" s="1119" t="s">
        <v>30</v>
      </c>
      <c r="D26" s="1120" t="s">
        <v>165</v>
      </c>
      <c r="E26" s="498" t="s">
        <v>165</v>
      </c>
      <c r="F26" s="498">
        <v>10.493780497213296</v>
      </c>
      <c r="G26" s="498">
        <v>12.760841487361215</v>
      </c>
      <c r="H26" s="498">
        <v>16.798857897310725</v>
      </c>
      <c r="I26" s="498">
        <v>22.595775499757121</v>
      </c>
      <c r="J26" s="498">
        <v>13.362173559647383</v>
      </c>
      <c r="K26" s="498" t="s">
        <v>165</v>
      </c>
      <c r="L26" s="498" t="s">
        <v>165</v>
      </c>
      <c r="M26" s="498">
        <v>23.213908915039433</v>
      </c>
      <c r="N26" s="498">
        <v>21.159603807841272</v>
      </c>
      <c r="O26" s="498">
        <v>19.262568045261592</v>
      </c>
      <c r="P26" s="499" t="s">
        <v>165</v>
      </c>
      <c r="Q26" s="498" t="s">
        <v>165</v>
      </c>
      <c r="R26" s="498" t="s">
        <v>165</v>
      </c>
      <c r="S26" s="498" t="s">
        <v>165</v>
      </c>
      <c r="T26" s="501">
        <v>23.127085306885554</v>
      </c>
      <c r="U26" s="501" t="s">
        <v>165</v>
      </c>
      <c r="V26" s="501" t="s">
        <v>165</v>
      </c>
      <c r="W26" s="1121" t="s">
        <v>165</v>
      </c>
      <c r="X26" s="1118">
        <v>18.647634468863025</v>
      </c>
      <c r="Y26" s="277"/>
      <c r="Z26" s="1344"/>
      <c r="AA26" s="1344"/>
      <c r="AB26" s="1406"/>
      <c r="AC26" s="1406"/>
      <c r="AD26" s="1344"/>
      <c r="AE26" s="1344"/>
      <c r="AF26" s="1344"/>
      <c r="AG26" s="1344"/>
      <c r="AH26" s="1344"/>
      <c r="AI26" s="1344"/>
      <c r="AJ26" s="1344"/>
      <c r="AK26" s="1344"/>
      <c r="AL26" s="1344"/>
      <c r="AM26" s="1344"/>
      <c r="AN26" s="1344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</row>
    <row r="27" spans="1:84" ht="17.25" customHeight="1" thickBot="1">
      <c r="B27" s="500">
        <v>23</v>
      </c>
      <c r="C27" s="568" t="s">
        <v>32</v>
      </c>
      <c r="D27" s="1120" t="s">
        <v>165</v>
      </c>
      <c r="E27" s="498">
        <v>11.547701104502206</v>
      </c>
      <c r="F27" s="498">
        <v>12.10026616401338</v>
      </c>
      <c r="G27" s="498">
        <v>11.411603302606951</v>
      </c>
      <c r="H27" s="498">
        <v>11.819182957036777</v>
      </c>
      <c r="I27" s="498">
        <v>21.290593459579888</v>
      </c>
      <c r="J27" s="498">
        <v>16.29579490072577</v>
      </c>
      <c r="K27" s="498">
        <v>17.296420386415882</v>
      </c>
      <c r="L27" s="498">
        <v>20.626263304988722</v>
      </c>
      <c r="M27" s="498">
        <v>18.917791907025936</v>
      </c>
      <c r="N27" s="498">
        <v>19.137317890396538</v>
      </c>
      <c r="O27" s="498">
        <v>14.472727449946351</v>
      </c>
      <c r="P27" s="499">
        <v>14.858097583964129</v>
      </c>
      <c r="Q27" s="498">
        <v>11.969760896749674</v>
      </c>
      <c r="R27" s="498" t="s">
        <v>165</v>
      </c>
      <c r="S27" s="498" t="s">
        <v>165</v>
      </c>
      <c r="T27" s="501">
        <v>1.6452619583765475</v>
      </c>
      <c r="U27" s="501" t="s">
        <v>165</v>
      </c>
      <c r="V27" s="501" t="s">
        <v>165</v>
      </c>
      <c r="W27" s="1121" t="s">
        <v>165</v>
      </c>
      <c r="X27" s="1118">
        <v>16.780575300934611</v>
      </c>
      <c r="Y27" s="2"/>
      <c r="Z27" s="1344"/>
    </row>
    <row r="28" spans="1:84" ht="17.25" customHeight="1" thickBot="1">
      <c r="B28" s="280" t="s">
        <v>227</v>
      </c>
      <c r="C28" s="281"/>
      <c r="D28" s="1122">
        <v>9.3874025807024655</v>
      </c>
      <c r="E28" s="569">
        <v>9.9131374983673375</v>
      </c>
      <c r="F28" s="569">
        <v>11.272025123526475</v>
      </c>
      <c r="G28" s="569">
        <v>11.546876679781104</v>
      </c>
      <c r="H28" s="569">
        <v>12.145439265279858</v>
      </c>
      <c r="I28" s="569">
        <v>19.020258705991857</v>
      </c>
      <c r="J28" s="569">
        <v>17.38066320583841</v>
      </c>
      <c r="K28" s="570">
        <v>17.72261708558111</v>
      </c>
      <c r="L28" s="570">
        <v>18.481012445962989</v>
      </c>
      <c r="M28" s="569">
        <v>18.507131339117667</v>
      </c>
      <c r="N28" s="569">
        <v>17.297704495966308</v>
      </c>
      <c r="O28" s="569">
        <v>16.061832786469164</v>
      </c>
      <c r="P28" s="569">
        <v>15.57452330615269</v>
      </c>
      <c r="Q28" s="569">
        <v>12.921683370238407</v>
      </c>
      <c r="R28" s="569">
        <v>18.120873130547121</v>
      </c>
      <c r="S28" s="569">
        <v>16.236055451972732</v>
      </c>
      <c r="T28" s="569">
        <v>16.702150933482358</v>
      </c>
      <c r="U28" s="569">
        <v>21.619831924781209</v>
      </c>
      <c r="V28" s="569">
        <v>22.38046855986769</v>
      </c>
      <c r="W28" s="1123">
        <v>32.501085937657606</v>
      </c>
      <c r="X28" s="282">
        <v>15.917877337998647</v>
      </c>
      <c r="Y28" s="2"/>
      <c r="Z28" s="1344"/>
    </row>
    <row r="29" spans="1:84" ht="17.25" customHeight="1">
      <c r="B29" s="20"/>
      <c r="C29" s="20"/>
      <c r="D29" s="495"/>
      <c r="E29" s="495"/>
      <c r="F29" s="495"/>
      <c r="G29" s="495"/>
      <c r="H29" s="495"/>
      <c r="I29" s="495"/>
      <c r="J29" s="495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20"/>
      <c r="Z29" s="1344"/>
      <c r="AB29" s="1595" t="s">
        <v>210</v>
      </c>
      <c r="AG29" s="1344" t="s">
        <v>165</v>
      </c>
    </row>
    <row r="30" spans="1:84" ht="17.25" customHeight="1">
      <c r="B30" s="2"/>
      <c r="C30" s="2"/>
      <c r="D30" s="2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1341"/>
    </row>
    <row r="31" spans="1:84" ht="17.25" customHeight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1341"/>
      <c r="AB31" s="1406" t="s">
        <v>11</v>
      </c>
      <c r="AC31" s="1596">
        <v>17.508735714683631</v>
      </c>
    </row>
    <row r="32" spans="1:84" ht="17.25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1341"/>
      <c r="AB32" s="1406" t="s">
        <v>296</v>
      </c>
      <c r="AC32" s="1596">
        <v>17.220031672526162</v>
      </c>
    </row>
    <row r="33" spans="2:29" ht="17.25" customHeigh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1341"/>
      <c r="AB33" s="1406" t="s">
        <v>35</v>
      </c>
      <c r="AC33" s="1596">
        <v>16.864040057766864</v>
      </c>
    </row>
    <row r="34" spans="2:29" ht="17.25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1341"/>
      <c r="AB34" s="1406" t="s">
        <v>297</v>
      </c>
      <c r="AC34" s="1596">
        <v>14.589021068859669</v>
      </c>
    </row>
    <row r="35" spans="2:29" ht="17.25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1341"/>
      <c r="AB35" s="1406" t="s">
        <v>252</v>
      </c>
      <c r="AC35" s="1596">
        <v>14.211838283503866</v>
      </c>
    </row>
    <row r="36" spans="2:29" ht="17.25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1341"/>
      <c r="AB36" s="1406" t="s">
        <v>5</v>
      </c>
      <c r="AC36" s="1596">
        <v>13.469371316169131</v>
      </c>
    </row>
    <row r="37" spans="2:29" ht="17.25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1341"/>
      <c r="AB37" s="1406" t="s">
        <v>15</v>
      </c>
      <c r="AC37" s="1596">
        <v>12.937603379045708</v>
      </c>
    </row>
    <row r="38" spans="2:29" ht="17.2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1341"/>
      <c r="AC38" s="1596"/>
    </row>
    <row r="39" spans="2:29" ht="17.25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1341"/>
      <c r="AB39" s="1595" t="s">
        <v>211</v>
      </c>
      <c r="AC39" s="1596"/>
    </row>
    <row r="40" spans="2:29" ht="17.25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1341"/>
      <c r="AC40" s="1596"/>
    </row>
    <row r="41" spans="2:29" ht="17.25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1341"/>
      <c r="AB41" s="1406" t="s">
        <v>296</v>
      </c>
      <c r="AC41" s="1596">
        <v>25.425877944359787</v>
      </c>
    </row>
    <row r="42" spans="2:29" ht="17.25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1341"/>
      <c r="AB42" s="1406" t="s">
        <v>9</v>
      </c>
      <c r="AC42" s="1596">
        <v>15.890893665528353</v>
      </c>
    </row>
    <row r="43" spans="2:29" ht="17.25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1341"/>
      <c r="AB43" s="1406" t="s">
        <v>11</v>
      </c>
      <c r="AC43" s="1596">
        <v>14.365639662176719</v>
      </c>
    </row>
    <row r="44" spans="2:29" ht="17.25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1341"/>
      <c r="AB44" s="1406" t="s">
        <v>27</v>
      </c>
      <c r="AC44" s="1596">
        <v>13.360929579944619</v>
      </c>
    </row>
    <row r="45" spans="2:29" ht="17.25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1341"/>
      <c r="AB45" s="1406" t="s">
        <v>28</v>
      </c>
      <c r="AC45" s="1596">
        <v>13.286537848101887</v>
      </c>
    </row>
    <row r="46" spans="2:29" ht="17.25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1341"/>
      <c r="AB46" s="1406" t="s">
        <v>252</v>
      </c>
      <c r="AC46" s="1596">
        <v>13.088226940473678</v>
      </c>
    </row>
    <row r="47" spans="2:29" ht="17.25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1341"/>
      <c r="AB47" s="1406" t="s">
        <v>31</v>
      </c>
      <c r="AC47" s="1596">
        <v>12.760841487361215</v>
      </c>
    </row>
    <row r="48" spans="2:29" ht="17.25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41"/>
      <c r="AC48" s="1596"/>
    </row>
    <row r="49" spans="2:29" ht="17.25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1341"/>
      <c r="AC49" s="1596"/>
    </row>
    <row r="50" spans="2:29" ht="17.25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41"/>
      <c r="AB50" s="1595" t="s">
        <v>212</v>
      </c>
      <c r="AC50" s="1596"/>
    </row>
    <row r="51" spans="2:29" ht="17.25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41"/>
      <c r="AC51" s="1596"/>
    </row>
    <row r="52" spans="2:29" ht="17.25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1341"/>
      <c r="AB52" s="1406" t="s">
        <v>9</v>
      </c>
      <c r="AC52" s="1596">
        <v>18.10303728066993</v>
      </c>
    </row>
    <row r="53" spans="2:29" ht="17.25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1341"/>
      <c r="AB53" s="1406" t="s">
        <v>27</v>
      </c>
      <c r="AC53" s="1596">
        <v>18.075929663590522</v>
      </c>
    </row>
    <row r="54" spans="2:29" ht="17.25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1341"/>
      <c r="AB54" s="1406" t="s">
        <v>23</v>
      </c>
      <c r="AC54" s="1596">
        <v>17.652496459676261</v>
      </c>
    </row>
    <row r="55" spans="2:29" ht="17.25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1341"/>
      <c r="AB55" s="1406" t="s">
        <v>296</v>
      </c>
      <c r="AC55" s="1596">
        <v>17.523062432284405</v>
      </c>
    </row>
    <row r="56" spans="2:29" ht="17.25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1341"/>
      <c r="AB56" s="1406" t="s">
        <v>31</v>
      </c>
      <c r="AC56" s="1596">
        <v>16.798857897310725</v>
      </c>
    </row>
    <row r="57" spans="2:29" ht="17.25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1341"/>
      <c r="AB57" s="1406" t="s">
        <v>252</v>
      </c>
      <c r="AC57" s="1596">
        <v>15.994351580627775</v>
      </c>
    </row>
    <row r="58" spans="2:29" ht="17.25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1341"/>
      <c r="AC58" s="1596"/>
    </row>
    <row r="59" spans="2:29" ht="17.25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341"/>
    </row>
    <row r="60" spans="2:29" ht="17.2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1341"/>
      <c r="AB60" s="1595" t="s">
        <v>209</v>
      </c>
      <c r="AC60" s="1596"/>
    </row>
    <row r="61" spans="2:29" ht="17.25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1341"/>
      <c r="AC61" s="1596"/>
    </row>
    <row r="62" spans="2:29" ht="17.2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1341"/>
      <c r="AB62" s="1406" t="s">
        <v>15</v>
      </c>
      <c r="AC62" s="1596">
        <v>13.974243830844987</v>
      </c>
    </row>
    <row r="63" spans="2:29" ht="17.25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1341"/>
      <c r="AB63" s="1406" t="s">
        <v>33</v>
      </c>
      <c r="AC63" s="1596">
        <v>11.547701104502206</v>
      </c>
    </row>
    <row r="64" spans="2:29" ht="17.2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341"/>
      <c r="AB64" s="1406" t="s">
        <v>17</v>
      </c>
      <c r="AC64" s="1596">
        <v>10.399819471187696</v>
      </c>
    </row>
    <row r="65" spans="2:29" ht="17.25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1341"/>
      <c r="AB65" s="1406" t="s">
        <v>18</v>
      </c>
      <c r="AC65" s="1596">
        <v>9.7828075664373593</v>
      </c>
    </row>
    <row r="66" spans="2:29" ht="17.25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1341"/>
    </row>
    <row r="67" spans="2:29" ht="17.2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1341"/>
    </row>
    <row r="68" spans="2:29" ht="17.25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1341"/>
    </row>
    <row r="69" spans="2:29">
      <c r="Z69" s="1341"/>
    </row>
    <row r="78" spans="2:29">
      <c r="I78" s="606"/>
      <c r="J78" s="606"/>
      <c r="K78" s="606"/>
      <c r="L78" s="606"/>
      <c r="M78" s="606"/>
      <c r="N78" s="606"/>
    </row>
    <row r="79" spans="2:29">
      <c r="I79" s="606"/>
      <c r="J79" s="606"/>
      <c r="K79" s="606"/>
      <c r="L79" s="606"/>
      <c r="M79" s="606"/>
      <c r="N79" s="606"/>
    </row>
    <row r="80" spans="2:29">
      <c r="I80" s="606"/>
      <c r="J80" s="606"/>
      <c r="K80" s="606"/>
      <c r="L80" s="606"/>
      <c r="M80" s="606"/>
      <c r="N80" s="606"/>
    </row>
    <row r="81" spans="9:14">
      <c r="I81" s="606"/>
      <c r="J81" s="606"/>
      <c r="K81" s="607"/>
      <c r="L81" s="607"/>
      <c r="M81" s="606"/>
      <c r="N81" s="606"/>
    </row>
    <row r="82" spans="9:14">
      <c r="I82" s="606"/>
      <c r="J82" s="606"/>
      <c r="K82" s="607"/>
      <c r="L82" s="606"/>
      <c r="M82" s="606"/>
      <c r="N82" s="606"/>
    </row>
    <row r="83" spans="9:14">
      <c r="I83" s="606"/>
      <c r="J83" s="606"/>
      <c r="K83" s="607"/>
      <c r="L83" s="606"/>
      <c r="M83" s="606"/>
      <c r="N83" s="606"/>
    </row>
    <row r="84" spans="9:14">
      <c r="I84" s="606"/>
      <c r="J84" s="606"/>
      <c r="K84" s="607"/>
      <c r="L84" s="606"/>
      <c r="M84" s="606"/>
      <c r="N84" s="606"/>
    </row>
    <row r="85" spans="9:14">
      <c r="I85" s="606"/>
      <c r="J85" s="606"/>
      <c r="K85" s="607"/>
      <c r="L85" s="606"/>
      <c r="M85" s="606"/>
      <c r="N85" s="606"/>
    </row>
    <row r="86" spans="9:14">
      <c r="I86" s="606"/>
      <c r="J86" s="606"/>
      <c r="K86" s="607"/>
      <c r="L86" s="606"/>
      <c r="M86" s="606"/>
      <c r="N86" s="606"/>
    </row>
    <row r="87" spans="9:14">
      <c r="I87" s="606"/>
      <c r="J87" s="606"/>
      <c r="K87" s="606"/>
      <c r="L87" s="606"/>
      <c r="M87" s="606"/>
      <c r="N87" s="606"/>
    </row>
    <row r="88" spans="9:14">
      <c r="I88" s="606"/>
      <c r="J88" s="606"/>
      <c r="K88" s="606"/>
      <c r="L88" s="606"/>
      <c r="M88" s="606"/>
      <c r="N88" s="606"/>
    </row>
    <row r="89" spans="9:14">
      <c r="I89" s="606"/>
      <c r="J89" s="606"/>
      <c r="K89" s="606"/>
      <c r="L89" s="606"/>
      <c r="M89" s="606"/>
      <c r="N89" s="606"/>
    </row>
    <row r="90" spans="9:14">
      <c r="I90" s="606"/>
      <c r="J90" s="606"/>
      <c r="K90" s="606"/>
      <c r="L90" s="606"/>
      <c r="M90" s="606"/>
      <c r="N90" s="606"/>
    </row>
  </sheetData>
  <sortState ref="B5:X27">
    <sortCondition ref="B5"/>
  </sortState>
  <mergeCells count="4">
    <mergeCell ref="B3:B4"/>
    <mergeCell ref="C3:C4"/>
    <mergeCell ref="X3:X4"/>
    <mergeCell ref="D3:W3"/>
  </mergeCells>
  <printOptions horizontalCentered="1"/>
  <pageMargins left="0.78740157480314965" right="0.78740157480314965" top="0.59055118110236227" bottom="0.59055118110236227" header="0" footer="0"/>
  <pageSetup paperSize="9" scale="45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00"/>
    <pageSetUpPr fitToPage="1"/>
  </sheetPr>
  <dimension ref="A1:AL91"/>
  <sheetViews>
    <sheetView topLeftCell="B1" zoomScale="110" zoomScaleNormal="110" zoomScaleSheetLayoutView="85" workbookViewId="0">
      <selection activeCell="H4" sqref="H4"/>
    </sheetView>
  </sheetViews>
  <sheetFormatPr baseColWidth="10" defaultRowHeight="12.75"/>
  <cols>
    <col min="1" max="1" width="1" hidden="1" customWidth="1"/>
    <col min="2" max="6" width="11.28515625" customWidth="1"/>
    <col min="7" max="7" width="12.5703125" customWidth="1"/>
    <col min="8" max="17" width="11.28515625" customWidth="1"/>
    <col min="18" max="18" width="11.28515625" style="1344" customWidth="1"/>
    <col min="19" max="19" width="6.42578125" style="1406" customWidth="1"/>
    <col min="20" max="20" width="6.42578125" style="1344" customWidth="1"/>
    <col min="21" max="22" width="11.42578125" style="1406"/>
    <col min="23" max="23" width="5.140625" style="1406" customWidth="1"/>
    <col min="24" max="25" width="11.42578125" style="1406"/>
    <col min="26" max="38" width="11.42578125" style="1344"/>
  </cols>
  <sheetData>
    <row r="1" spans="2:25" ht="18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341"/>
    </row>
    <row r="2" spans="2:25" ht="18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341"/>
    </row>
    <row r="3" spans="2:25" ht="18" customHeight="1">
      <c r="B3" s="2"/>
      <c r="C3" s="2"/>
      <c r="D3" s="2"/>
      <c r="E3" s="2"/>
      <c r="F3" s="2"/>
      <c r="G3" s="2"/>
      <c r="H3" s="2"/>
      <c r="I3" s="2"/>
      <c r="J3" s="292"/>
      <c r="K3" s="2"/>
      <c r="L3" s="2"/>
      <c r="M3" s="2"/>
      <c r="N3" s="2"/>
      <c r="O3" s="2"/>
      <c r="P3" s="2"/>
      <c r="Q3" s="2"/>
      <c r="R3" s="1341"/>
    </row>
    <row r="4" spans="2:25" ht="18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341"/>
    </row>
    <row r="5" spans="2:25" ht="18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341"/>
    </row>
    <row r="6" spans="2:25" ht="18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341"/>
    </row>
    <row r="7" spans="2:25" ht="18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1341"/>
    </row>
    <row r="8" spans="2:25" ht="18" customHeigh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341"/>
      <c r="U8" s="1595" t="s">
        <v>214</v>
      </c>
      <c r="X8" s="1595" t="s">
        <v>215</v>
      </c>
    </row>
    <row r="9" spans="2:25" ht="18" customHeight="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1341"/>
    </row>
    <row r="10" spans="2:25" ht="18" customHeight="1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1341"/>
      <c r="U10" s="1406" t="s">
        <v>296</v>
      </c>
      <c r="V10" s="1597">
        <v>38.600835563959578</v>
      </c>
      <c r="X10" s="1406" t="s">
        <v>296</v>
      </c>
      <c r="Y10" s="1597">
        <v>33.740699292601121</v>
      </c>
    </row>
    <row r="11" spans="2:25" ht="18" customHeight="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1341"/>
      <c r="U11" s="1406" t="s">
        <v>23</v>
      </c>
      <c r="V11" s="1597">
        <v>27.8631491320902</v>
      </c>
      <c r="X11" s="1406" t="s">
        <v>5</v>
      </c>
      <c r="Y11" s="1597">
        <v>28.726111001327382</v>
      </c>
    </row>
    <row r="12" spans="2:25" ht="18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1341"/>
      <c r="U12" s="1406" t="s">
        <v>28</v>
      </c>
      <c r="V12" s="1597">
        <v>27.629099786892471</v>
      </c>
      <c r="X12" s="1406" t="s">
        <v>300</v>
      </c>
      <c r="Y12" s="1597">
        <v>24.494695163168309</v>
      </c>
    </row>
    <row r="13" spans="2:25" ht="18" customHeigh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1341"/>
      <c r="T13" s="1406"/>
      <c r="U13" s="1406" t="s">
        <v>298</v>
      </c>
      <c r="V13" s="1597">
        <v>20.574813169760727</v>
      </c>
      <c r="X13" s="1406" t="s">
        <v>338</v>
      </c>
      <c r="Y13" s="1597">
        <v>21.826114178031894</v>
      </c>
    </row>
    <row r="14" spans="2:25" ht="18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341"/>
      <c r="U14" s="1406" t="s">
        <v>15</v>
      </c>
      <c r="V14" s="1597">
        <v>20.150450857427096</v>
      </c>
      <c r="X14" s="1406" t="s">
        <v>11</v>
      </c>
      <c r="Y14" s="1597">
        <v>21.06189985558138</v>
      </c>
    </row>
    <row r="15" spans="2:25" ht="18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1341"/>
      <c r="U15" s="1406" t="s">
        <v>17</v>
      </c>
      <c r="V15" s="1597">
        <v>19.764612635929694</v>
      </c>
      <c r="X15" s="1406" t="s">
        <v>15</v>
      </c>
      <c r="Y15" s="1597">
        <v>20.369891975625912</v>
      </c>
    </row>
    <row r="16" spans="2:25" ht="18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1341"/>
    </row>
    <row r="17" spans="2:25" ht="18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1341"/>
      <c r="U17" s="1595" t="s">
        <v>217</v>
      </c>
      <c r="X17" s="1595" t="s">
        <v>218</v>
      </c>
    </row>
    <row r="18" spans="2:25" ht="18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341"/>
    </row>
    <row r="19" spans="2:25" ht="18" customHeight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341"/>
      <c r="U19" s="1406" t="s">
        <v>296</v>
      </c>
      <c r="V19" s="1597">
        <v>32.722879284284488</v>
      </c>
      <c r="X19" s="1406" t="s">
        <v>15</v>
      </c>
      <c r="Y19" s="1597">
        <v>22.042103860790071</v>
      </c>
    </row>
    <row r="20" spans="2:25" ht="18" customHeight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341"/>
      <c r="U20" s="1406" t="s">
        <v>301</v>
      </c>
      <c r="V20" s="1597">
        <v>31.182448060220999</v>
      </c>
      <c r="X20" s="1406" t="s">
        <v>9</v>
      </c>
      <c r="Y20" s="1597">
        <v>21.404043064309118</v>
      </c>
    </row>
    <row r="21" spans="2:25" ht="18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341"/>
      <c r="U21" s="1406" t="s">
        <v>239</v>
      </c>
      <c r="V21" s="1597">
        <v>24.405125491565862</v>
      </c>
      <c r="X21" s="1406" t="s">
        <v>23</v>
      </c>
      <c r="Y21" s="1597">
        <v>21.269300254532148</v>
      </c>
    </row>
    <row r="22" spans="2:25" ht="18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341"/>
      <c r="U22" s="1406" t="s">
        <v>28</v>
      </c>
      <c r="V22" s="1597">
        <v>24.400822569014252</v>
      </c>
      <c r="X22" s="1406" t="s">
        <v>31</v>
      </c>
      <c r="Y22" s="1597">
        <v>21.159603807841272</v>
      </c>
    </row>
    <row r="23" spans="2:25" ht="18" customHeigh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1341"/>
      <c r="U23" s="1406" t="s">
        <v>9</v>
      </c>
      <c r="V23" s="1597">
        <v>24.031526777476216</v>
      </c>
      <c r="X23" s="1406" t="s">
        <v>11</v>
      </c>
      <c r="Y23" s="1597">
        <v>20.597801744527032</v>
      </c>
    </row>
    <row r="24" spans="2:25" ht="18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1341"/>
      <c r="U24" s="1406" t="s">
        <v>11</v>
      </c>
      <c r="V24" s="1597">
        <v>23.348778349112411</v>
      </c>
      <c r="X24" s="1406" t="s">
        <v>239</v>
      </c>
      <c r="Y24" s="1597">
        <v>20.524513634366716</v>
      </c>
    </row>
    <row r="25" spans="2:25" ht="18" customHeight="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1341"/>
    </row>
    <row r="26" spans="2:25" ht="18" customHeight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1341"/>
      <c r="U26" s="1595" t="s">
        <v>251</v>
      </c>
      <c r="X26" s="1598" t="s">
        <v>223</v>
      </c>
    </row>
    <row r="27" spans="2:25" ht="18" customHeight="1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341"/>
      <c r="X27" s="1464"/>
    </row>
    <row r="28" spans="2:25" ht="18" customHeight="1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341"/>
      <c r="U28" s="1406" t="s">
        <v>296</v>
      </c>
      <c r="V28" s="1597">
        <v>34.51122171845855</v>
      </c>
      <c r="X28" s="1406" t="s">
        <v>35</v>
      </c>
      <c r="Y28" s="1597">
        <v>28.213183037022748</v>
      </c>
    </row>
    <row r="29" spans="2:25" ht="18" customHeight="1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1341"/>
      <c r="U29" s="1406" t="s">
        <v>35</v>
      </c>
      <c r="V29" s="1597">
        <v>22.77141729283894</v>
      </c>
      <c r="X29" s="1406" t="s">
        <v>5</v>
      </c>
      <c r="Y29" s="1597">
        <v>24.20176549880258</v>
      </c>
    </row>
    <row r="30" spans="2:25" ht="18" customHeigh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1341"/>
      <c r="U30" s="1406" t="s">
        <v>239</v>
      </c>
      <c r="V30" s="1597">
        <v>20.406487693306651</v>
      </c>
      <c r="X30" s="1406" t="s">
        <v>31</v>
      </c>
      <c r="Y30" s="1597">
        <v>23.127085306885554</v>
      </c>
    </row>
    <row r="31" spans="2:25" ht="18" customHeight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1341"/>
      <c r="U31" s="1406" t="s">
        <v>15</v>
      </c>
      <c r="V31" s="1597">
        <v>19.82708077263425</v>
      </c>
      <c r="X31" s="1406" t="s">
        <v>9</v>
      </c>
      <c r="Y31" s="1597">
        <v>21.798798057615606</v>
      </c>
    </row>
    <row r="32" spans="2:25" ht="18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1341"/>
      <c r="U32" s="1406" t="s">
        <v>27</v>
      </c>
      <c r="V32" s="1597">
        <v>19.360337281914585</v>
      </c>
      <c r="X32" s="1406" t="s">
        <v>15</v>
      </c>
      <c r="Y32" s="1597">
        <v>21.285859977254894</v>
      </c>
    </row>
    <row r="33" spans="2:25" ht="18" customHeigh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1341"/>
      <c r="U33" s="1406" t="s">
        <v>31</v>
      </c>
      <c r="V33" s="1597">
        <v>19.262568045261592</v>
      </c>
      <c r="X33" s="1406" t="s">
        <v>17</v>
      </c>
      <c r="Y33" s="1597">
        <v>19.333087907505167</v>
      </c>
    </row>
    <row r="34" spans="2:25" ht="18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1341"/>
    </row>
    <row r="35" spans="2:25" ht="18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341"/>
      <c r="U35" s="1595" t="s">
        <v>220</v>
      </c>
      <c r="X35" s="1598" t="s">
        <v>221</v>
      </c>
    </row>
    <row r="36" spans="2:25" ht="18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1341"/>
      <c r="X36" s="1464"/>
    </row>
    <row r="37" spans="2:25" ht="18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1341"/>
      <c r="U37" s="1406" t="s">
        <v>11</v>
      </c>
      <c r="V37" s="1597">
        <v>22.899837822401519</v>
      </c>
      <c r="X37" s="1406" t="s">
        <v>15</v>
      </c>
      <c r="Y37" s="1597">
        <v>21.996023526828527</v>
      </c>
    </row>
    <row r="38" spans="2:25" ht="18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1341"/>
      <c r="U38" s="1406" t="s">
        <v>5</v>
      </c>
      <c r="V38" s="1597">
        <v>16.127202799886469</v>
      </c>
      <c r="X38" s="1406" t="s">
        <v>18</v>
      </c>
      <c r="Y38" s="1597">
        <v>19.952665611442491</v>
      </c>
    </row>
    <row r="39" spans="2:25" ht="18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1341"/>
      <c r="U39" s="1406" t="s">
        <v>252</v>
      </c>
      <c r="V39" s="1597">
        <v>14.903743577485201</v>
      </c>
      <c r="X39" s="1406" t="s">
        <v>17</v>
      </c>
      <c r="Y39" s="1597">
        <v>19.084506704728209</v>
      </c>
    </row>
    <row r="40" spans="2:25" ht="18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1341"/>
      <c r="U40" s="1406" t="s">
        <v>239</v>
      </c>
      <c r="V40" s="1597">
        <v>14.307765045783949</v>
      </c>
      <c r="X40" s="1406" t="s">
        <v>63</v>
      </c>
      <c r="Y40" s="1597">
        <v>17.401872362320596</v>
      </c>
    </row>
    <row r="41" spans="2:25" ht="18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1341"/>
      <c r="U41" s="1406" t="s">
        <v>9</v>
      </c>
      <c r="V41" s="1597">
        <v>13.446095885916415</v>
      </c>
      <c r="X41" s="1406" t="s">
        <v>9</v>
      </c>
      <c r="Y41" s="1597">
        <v>17.299289674899164</v>
      </c>
    </row>
    <row r="42" spans="2:25" ht="18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1341"/>
      <c r="U42" s="1406" t="s">
        <v>21</v>
      </c>
      <c r="V42" s="1597">
        <v>12.866656550798202</v>
      </c>
      <c r="X42" s="1406" t="s">
        <v>21</v>
      </c>
      <c r="Y42" s="1597">
        <v>14.120129002048103</v>
      </c>
    </row>
    <row r="43" spans="2:25" ht="18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1341"/>
    </row>
    <row r="44" spans="2:25" ht="18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1341"/>
      <c r="U44" s="1598" t="s">
        <v>222</v>
      </c>
    </row>
    <row r="45" spans="2:25" ht="18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1341"/>
      <c r="U45" s="1464"/>
    </row>
    <row r="46" spans="2:25" ht="18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1341"/>
      <c r="U46" s="1406" t="s">
        <v>15</v>
      </c>
      <c r="V46" s="1597">
        <v>20.423179123274032</v>
      </c>
    </row>
    <row r="47" spans="2:25" ht="18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341"/>
      <c r="U47" s="1406" t="s">
        <v>17</v>
      </c>
      <c r="V47" s="1597">
        <v>19.004500726150901</v>
      </c>
    </row>
    <row r="48" spans="2:25" ht="18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1341"/>
      <c r="U48" s="1406" t="s">
        <v>18</v>
      </c>
      <c r="V48" s="1597">
        <v>17.687963267815029</v>
      </c>
    </row>
    <row r="49" spans="2:22" ht="18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1341"/>
      <c r="U49" s="1406" t="s">
        <v>37</v>
      </c>
      <c r="V49" s="1597">
        <v>17.546880852744046</v>
      </c>
    </row>
    <row r="50" spans="2:22" ht="18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1341"/>
      <c r="U50" s="1406" t="s">
        <v>63</v>
      </c>
      <c r="V50" s="1597">
        <v>16.14216208027397</v>
      </c>
    </row>
    <row r="51" spans="2:22" ht="18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1341"/>
      <c r="U51" s="1406" t="s">
        <v>238</v>
      </c>
      <c r="V51" s="1597">
        <v>16.11163202862766</v>
      </c>
    </row>
    <row r="52" spans="2:22" ht="18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1341"/>
    </row>
    <row r="53" spans="2:22" ht="18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341"/>
    </row>
    <row r="54" spans="2:22" ht="18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1341"/>
    </row>
    <row r="55" spans="2:22" ht="18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1341"/>
    </row>
    <row r="56" spans="2:22" ht="18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1341"/>
    </row>
    <row r="57" spans="2:22" ht="18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1341"/>
    </row>
    <row r="58" spans="2:22" ht="18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1341"/>
    </row>
    <row r="59" spans="2:22" ht="18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1341"/>
    </row>
    <row r="60" spans="2:22" ht="18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1341"/>
    </row>
    <row r="61" spans="2:22" ht="18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1341"/>
    </row>
    <row r="62" spans="2:22" ht="18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1341"/>
    </row>
    <row r="63" spans="2:22" ht="18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1341"/>
    </row>
    <row r="64" spans="2:22" ht="18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1341"/>
    </row>
    <row r="65" spans="2:18" ht="18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1341"/>
    </row>
    <row r="66" spans="2:18" ht="18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1341"/>
    </row>
    <row r="67" spans="2:18" ht="18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1341"/>
    </row>
    <row r="68" spans="2:18" ht="18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1341"/>
    </row>
    <row r="69" spans="2:18" ht="18" customHeight="1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1341"/>
    </row>
    <row r="70" spans="2:18" ht="18" customHeight="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1341"/>
    </row>
    <row r="71" spans="2:18" ht="18" customHeight="1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1341"/>
    </row>
    <row r="72" spans="2:18" ht="18" customHeight="1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1341"/>
    </row>
    <row r="73" spans="2:18" ht="18" customHeight="1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1341"/>
    </row>
    <row r="74" spans="2:18" ht="18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1341"/>
    </row>
    <row r="75" spans="2:18" ht="18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1341"/>
    </row>
    <row r="76" spans="2:18" ht="18" customHeigh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1341"/>
    </row>
    <row r="77" spans="2:18" ht="18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1341"/>
    </row>
    <row r="78" spans="2:18" ht="18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1341"/>
    </row>
    <row r="79" spans="2:18" ht="18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1341"/>
    </row>
    <row r="80" spans="2:18" ht="18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1341"/>
    </row>
    <row r="81" spans="2:18" ht="18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1341"/>
    </row>
    <row r="82" spans="2:18" ht="18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1341"/>
    </row>
    <row r="83" spans="2:18" ht="18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1341"/>
    </row>
    <row r="84" spans="2:18" ht="18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1341"/>
    </row>
    <row r="85" spans="2:18" ht="18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1341"/>
    </row>
    <row r="86" spans="2:18" ht="18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1341"/>
    </row>
    <row r="87" spans="2:18" ht="18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1341"/>
    </row>
    <row r="88" spans="2:18" ht="18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1341"/>
    </row>
    <row r="89" spans="2:18" ht="18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1341"/>
    </row>
    <row r="90" spans="2:18" ht="18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1341"/>
    </row>
    <row r="91" spans="2:18" ht="18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1341"/>
    </row>
  </sheetData>
  <pageMargins left="0.78740157480314965" right="0.78740157480314965" top="0.59055118110236227" bottom="0.59055118110236227" header="0" footer="0"/>
  <pageSetup paperSize="9" scale="4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K119"/>
  <sheetViews>
    <sheetView view="pageBreakPreview" topLeftCell="A4" zoomScale="85" zoomScaleNormal="70" zoomScaleSheetLayoutView="85" zoomScalePageLayoutView="50" workbookViewId="0">
      <selection activeCell="Q1" sqref="Q1"/>
    </sheetView>
  </sheetViews>
  <sheetFormatPr baseColWidth="10" defaultColWidth="11.42578125" defaultRowHeight="12.75"/>
  <cols>
    <col min="1" max="1" width="2" style="2" customWidth="1"/>
    <col min="2" max="2" width="4.42578125" style="2" customWidth="1"/>
    <col min="3" max="3" width="50" style="2" customWidth="1"/>
    <col min="4" max="5" width="11.7109375" style="2" customWidth="1"/>
    <col min="6" max="7" width="12.7109375" style="2" customWidth="1"/>
    <col min="8" max="8" width="11.7109375" style="2" customWidth="1"/>
    <col min="9" max="12" width="12.7109375" style="2" customWidth="1"/>
    <col min="13" max="13" width="11.7109375" style="2" customWidth="1"/>
    <col min="14" max="14" width="12.7109375" style="2" customWidth="1"/>
    <col min="15" max="15" width="1.42578125" style="2" customWidth="1"/>
    <col min="16" max="16" width="5.42578125" style="20" customWidth="1"/>
    <col min="17" max="17" width="12.85546875" style="1330" bestFit="1" customWidth="1"/>
    <col min="18" max="18" width="20" style="1330" bestFit="1" customWidth="1"/>
    <col min="19" max="19" width="4.85546875" style="1330" bestFit="1" customWidth="1"/>
    <col min="20" max="20" width="4.7109375" style="1330" bestFit="1" customWidth="1"/>
    <col min="21" max="21" width="39" style="1333" customWidth="1"/>
    <col min="22" max="22" width="4.140625" style="1330" bestFit="1" customWidth="1"/>
    <col min="23" max="23" width="4.7109375" style="1330" bestFit="1" customWidth="1"/>
    <col min="24" max="24" width="10.5703125" style="1330" bestFit="1" customWidth="1"/>
    <col min="25" max="25" width="6" style="1330" bestFit="1" customWidth="1"/>
    <col min="26" max="26" width="8" style="1330" bestFit="1" customWidth="1"/>
    <col min="27" max="37" width="11.42578125" style="1330"/>
    <col min="38" max="16384" width="11.42578125" style="2"/>
  </cols>
  <sheetData>
    <row r="1" spans="1:37" s="3" customFormat="1" ht="20.25" customHeight="1">
      <c r="A1" s="991" t="s">
        <v>39</v>
      </c>
      <c r="B1" s="992"/>
      <c r="C1" s="993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Q1" s="1329"/>
      <c r="R1" s="1330"/>
      <c r="S1" s="1330"/>
      <c r="T1" s="1818" t="s">
        <v>255</v>
      </c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  <c r="AH1" s="1818"/>
      <c r="AI1" s="1818"/>
      <c r="AJ1" s="1818"/>
      <c r="AK1" s="1334"/>
    </row>
    <row r="2" spans="1:37" s="3" customFormat="1" ht="18">
      <c r="A2" s="994" t="s">
        <v>341</v>
      </c>
      <c r="B2" s="995"/>
      <c r="C2" s="993"/>
      <c r="H2" s="996"/>
      <c r="Q2" s="1329"/>
      <c r="R2" s="1330"/>
      <c r="S2" s="1330"/>
      <c r="T2" s="1819" t="s">
        <v>256</v>
      </c>
      <c r="U2" s="1819" t="s">
        <v>257</v>
      </c>
      <c r="V2" s="1820"/>
      <c r="W2" s="1820"/>
      <c r="X2" s="1820"/>
      <c r="Y2" s="1820"/>
      <c r="Z2" s="1820"/>
      <c r="AA2" s="1820"/>
      <c r="AB2" s="1820"/>
      <c r="AC2" s="1820"/>
      <c r="AD2" s="1820"/>
      <c r="AE2" s="1820"/>
      <c r="AF2" s="1820"/>
      <c r="AG2" s="1820"/>
      <c r="AH2" s="1820"/>
      <c r="AI2" s="1820"/>
      <c r="AJ2" s="1820"/>
      <c r="AK2" s="1334"/>
    </row>
    <row r="3" spans="1:37" s="3" customFormat="1" ht="15.75" customHeight="1">
      <c r="B3" s="986"/>
      <c r="C3" s="997"/>
      <c r="Q3" s="1329"/>
      <c r="R3" s="1330"/>
      <c r="S3" s="1330"/>
      <c r="T3" s="1821" t="s">
        <v>259</v>
      </c>
      <c r="U3" s="1821"/>
      <c r="V3" s="1817" t="s">
        <v>260</v>
      </c>
      <c r="W3" s="1817"/>
      <c r="X3" s="1817"/>
      <c r="Y3" s="1817"/>
      <c r="Z3" s="1817"/>
      <c r="AA3" s="1817"/>
      <c r="AB3" s="1817"/>
      <c r="AC3" s="1817"/>
      <c r="AD3" s="1817"/>
      <c r="AE3" s="1817"/>
      <c r="AF3" s="1817"/>
      <c r="AG3" s="1817"/>
      <c r="AH3" s="1817"/>
      <c r="AI3" s="1817"/>
      <c r="AJ3" s="1817"/>
      <c r="AK3" s="1334"/>
    </row>
    <row r="4" spans="1:37" s="3" customFormat="1" ht="18.75" customHeight="1">
      <c r="B4" s="986" t="s">
        <v>40</v>
      </c>
      <c r="C4" s="986"/>
      <c r="Q4" s="1329"/>
      <c r="R4" s="1330"/>
      <c r="S4" s="1330"/>
      <c r="T4" s="1821"/>
      <c r="U4" s="1821"/>
      <c r="V4" s="1817" t="s">
        <v>306</v>
      </c>
      <c r="W4" s="1817"/>
      <c r="X4" s="1817"/>
      <c r="Y4" s="1817"/>
      <c r="Z4" s="1817"/>
      <c r="AA4" s="1817"/>
      <c r="AB4" s="1817"/>
      <c r="AC4" s="1817"/>
      <c r="AD4" s="1817"/>
      <c r="AE4" s="1817"/>
      <c r="AF4" s="1817"/>
      <c r="AG4" s="1817"/>
      <c r="AH4" s="1817"/>
      <c r="AI4" s="1817"/>
      <c r="AJ4" s="1817"/>
      <c r="AK4" s="1334"/>
    </row>
    <row r="5" spans="1:37" s="3" customFormat="1" ht="18.75" customHeight="1" thickBot="1">
      <c r="B5" s="12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998"/>
      <c r="O5" s="998"/>
      <c r="Q5" s="1329"/>
      <c r="R5" s="1330"/>
      <c r="S5" s="1330"/>
      <c r="T5" s="1821"/>
      <c r="U5" s="1821"/>
      <c r="V5" s="1817" t="s">
        <v>261</v>
      </c>
      <c r="W5" s="1817"/>
      <c r="X5" s="1817"/>
      <c r="Y5" s="1817"/>
      <c r="Z5" s="1817"/>
      <c r="AA5" s="1817"/>
      <c r="AB5" s="1817"/>
      <c r="AC5" s="1817"/>
      <c r="AD5" s="1817"/>
      <c r="AE5" s="1817"/>
      <c r="AF5" s="1817"/>
      <c r="AG5" s="1817"/>
      <c r="AH5" s="1817"/>
      <c r="AI5" s="1817"/>
      <c r="AJ5" s="1817"/>
      <c r="AK5" s="1334"/>
    </row>
    <row r="6" spans="1:37" s="3" customFormat="1" ht="18.75" customHeight="1" thickBot="1">
      <c r="B6" s="1825" t="s">
        <v>0</v>
      </c>
      <c r="C6" s="1836" t="s">
        <v>1</v>
      </c>
      <c r="D6" s="1839" t="s">
        <v>41</v>
      </c>
      <c r="E6" s="1842"/>
      <c r="F6" s="1842"/>
      <c r="G6" s="1842"/>
      <c r="H6" s="1842"/>
      <c r="I6" s="1842"/>
      <c r="J6" s="1842"/>
      <c r="K6" s="1842"/>
      <c r="L6" s="1842"/>
      <c r="M6" s="1842"/>
      <c r="N6" s="1828" t="s">
        <v>42</v>
      </c>
      <c r="O6" s="84"/>
      <c r="Q6" s="1329"/>
      <c r="R6" s="1330"/>
      <c r="S6" s="1330"/>
      <c r="T6" s="1821"/>
      <c r="U6" s="1821"/>
      <c r="V6" s="1817" t="s">
        <v>195</v>
      </c>
      <c r="W6" s="1817"/>
      <c r="X6" s="1817"/>
      <c r="Y6" s="1817"/>
      <c r="Z6" s="1817"/>
      <c r="AA6" s="1817" t="s">
        <v>196</v>
      </c>
      <c r="AB6" s="1817"/>
      <c r="AC6" s="1817"/>
      <c r="AD6" s="1817"/>
      <c r="AE6" s="1817"/>
      <c r="AF6" s="1817" t="s">
        <v>49</v>
      </c>
      <c r="AG6" s="1817"/>
      <c r="AH6" s="1817"/>
      <c r="AI6" s="1817"/>
      <c r="AJ6" s="1817"/>
      <c r="AK6" s="1334"/>
    </row>
    <row r="7" spans="1:37" s="3" customFormat="1" ht="18.75" customHeight="1" thickTop="1">
      <c r="B7" s="1826"/>
      <c r="C7" s="1837"/>
      <c r="D7" s="1831" t="s">
        <v>43</v>
      </c>
      <c r="E7" s="1832"/>
      <c r="F7" s="1832"/>
      <c r="G7" s="1832"/>
      <c r="H7" s="1832"/>
      <c r="I7" s="1833" t="s">
        <v>44</v>
      </c>
      <c r="J7" s="1834"/>
      <c r="K7" s="1834"/>
      <c r="L7" s="1834"/>
      <c r="M7" s="1835"/>
      <c r="N7" s="1829"/>
      <c r="Q7" s="1329"/>
      <c r="R7" s="1330"/>
      <c r="S7" s="1330"/>
      <c r="T7" s="1821"/>
      <c r="U7" s="1821"/>
      <c r="V7" s="1817" t="s">
        <v>262</v>
      </c>
      <c r="W7" s="1817"/>
      <c r="X7" s="1817"/>
      <c r="Y7" s="1817"/>
      <c r="Z7" s="1817"/>
      <c r="AA7" s="1817" t="s">
        <v>262</v>
      </c>
      <c r="AB7" s="1817"/>
      <c r="AC7" s="1817"/>
      <c r="AD7" s="1817"/>
      <c r="AE7" s="1817"/>
      <c r="AF7" s="1817" t="s">
        <v>262</v>
      </c>
      <c r="AG7" s="1817"/>
      <c r="AH7" s="1817"/>
      <c r="AI7" s="1817"/>
      <c r="AJ7" s="1817"/>
      <c r="AK7" s="1334"/>
    </row>
    <row r="8" spans="1:37" s="3" customFormat="1" ht="18.75" customHeight="1" thickBot="1">
      <c r="B8" s="1827"/>
      <c r="C8" s="1838"/>
      <c r="D8" s="1647" t="s">
        <v>45</v>
      </c>
      <c r="E8" s="1648" t="s">
        <v>46</v>
      </c>
      <c r="F8" s="1648" t="s">
        <v>47</v>
      </c>
      <c r="G8" s="1649" t="s">
        <v>48</v>
      </c>
      <c r="H8" s="1650" t="s">
        <v>49</v>
      </c>
      <c r="I8" s="1647" t="s">
        <v>45</v>
      </c>
      <c r="J8" s="1648" t="s">
        <v>46</v>
      </c>
      <c r="K8" s="1648" t="s">
        <v>47</v>
      </c>
      <c r="L8" s="1649" t="s">
        <v>48</v>
      </c>
      <c r="M8" s="1651" t="s">
        <v>49</v>
      </c>
      <c r="N8" s="1830"/>
      <c r="Q8" s="1329"/>
      <c r="R8" s="1330"/>
      <c r="S8" s="1330"/>
      <c r="T8" s="1821"/>
      <c r="U8" s="1821"/>
      <c r="V8" s="1335" t="s">
        <v>46</v>
      </c>
      <c r="W8" s="1335" t="s">
        <v>48</v>
      </c>
      <c r="X8" s="1335" t="s">
        <v>45</v>
      </c>
      <c r="Y8" s="1335" t="s">
        <v>47</v>
      </c>
      <c r="Z8" s="1335" t="s">
        <v>49</v>
      </c>
      <c r="AA8" s="1335" t="s">
        <v>46</v>
      </c>
      <c r="AB8" s="1335" t="s">
        <v>48</v>
      </c>
      <c r="AC8" s="1335" t="s">
        <v>45</v>
      </c>
      <c r="AD8" s="1335" t="s">
        <v>47</v>
      </c>
      <c r="AE8" s="1335" t="s">
        <v>49</v>
      </c>
      <c r="AF8" s="1335" t="s">
        <v>46</v>
      </c>
      <c r="AG8" s="1335" t="s">
        <v>48</v>
      </c>
      <c r="AH8" s="1335" t="s">
        <v>45</v>
      </c>
      <c r="AI8" s="1335" t="s">
        <v>47</v>
      </c>
      <c r="AJ8" s="1335" t="s">
        <v>49</v>
      </c>
      <c r="AK8" s="1334"/>
    </row>
    <row r="9" spans="1:37" s="3" customFormat="1" ht="18.75" customHeight="1" thickTop="1">
      <c r="B9" s="293">
        <v>1</v>
      </c>
      <c r="C9" s="1128" t="str">
        <f>+U33</f>
        <v>Agroaurora S.A.C.</v>
      </c>
      <c r="D9" s="1129"/>
      <c r="E9" s="1130"/>
      <c r="F9" s="1130"/>
      <c r="G9" s="1131"/>
      <c r="H9" s="1132"/>
      <c r="I9" s="1133" t="str">
        <f>+IF(X33&lt;&gt;"",X33,"")</f>
        <v/>
      </c>
      <c r="J9" s="1134">
        <f>+IF(V33&lt;&gt;"",V33,"")</f>
        <v>0</v>
      </c>
      <c r="K9" s="1135">
        <f>+IF(Y33&lt;&gt;"",Y33,"")</f>
        <v>1</v>
      </c>
      <c r="L9" s="1136" t="str">
        <f>+IF(W33&lt;&gt;"",W33,"")</f>
        <v/>
      </c>
      <c r="M9" s="999">
        <f>SUM(I9:L9)</f>
        <v>1</v>
      </c>
      <c r="N9" s="1137">
        <f>SUM(M9)</f>
        <v>1</v>
      </c>
      <c r="Q9" s="1329"/>
      <c r="R9" s="1330"/>
      <c r="S9" s="1330"/>
      <c r="T9" s="1328" t="s">
        <v>263</v>
      </c>
      <c r="U9" s="1336" t="s">
        <v>236</v>
      </c>
      <c r="V9" s="1337"/>
      <c r="W9" s="1337">
        <v>1</v>
      </c>
      <c r="X9" s="1337">
        <v>1</v>
      </c>
      <c r="Y9" s="1337">
        <v>64.000000000000014</v>
      </c>
      <c r="Z9" s="1337">
        <v>66.000000000000014</v>
      </c>
      <c r="AA9" s="1338"/>
      <c r="AB9" s="1337">
        <v>3378.0000000000009</v>
      </c>
      <c r="AC9" s="1338"/>
      <c r="AD9" s="1337">
        <v>522.00000000000045</v>
      </c>
      <c r="AE9" s="1337">
        <v>3899.9999999999986</v>
      </c>
      <c r="AF9" s="1337"/>
      <c r="AG9" s="1337">
        <v>3379.0000000000009</v>
      </c>
      <c r="AH9" s="1337">
        <v>1</v>
      </c>
      <c r="AI9" s="1337">
        <v>586.00000000000034</v>
      </c>
      <c r="AJ9" s="1337">
        <v>3966.0000000000009</v>
      </c>
      <c r="AK9" s="1339"/>
    </row>
    <row r="10" spans="1:37" s="3" customFormat="1" ht="18.75" customHeight="1">
      <c r="B10" s="293">
        <f>+B9+1</f>
        <v>2</v>
      </c>
      <c r="C10" s="1128" t="str">
        <f t="shared" ref="C10:C34" si="0">+U34</f>
        <v>Agroindustrias San Jacinto S.A.A.</v>
      </c>
      <c r="D10" s="1129"/>
      <c r="E10" s="1130"/>
      <c r="F10" s="1130"/>
      <c r="G10" s="1131"/>
      <c r="H10" s="1132"/>
      <c r="I10" s="1133" t="str">
        <f t="shared" ref="I10:I31" si="1">+IF(X34&lt;&gt;"",X34,"")</f>
        <v/>
      </c>
      <c r="J10" s="1135">
        <f t="shared" ref="J10:J31" si="2">+IF(V34&lt;&gt;"",V34,"")</f>
        <v>1</v>
      </c>
      <c r="K10" s="1134">
        <f t="shared" ref="K10:K31" si="3">+IF(Y34&lt;&gt;"",Y34,"")</f>
        <v>1</v>
      </c>
      <c r="L10" s="1136" t="str">
        <f t="shared" ref="L10:L31" si="4">+IF(W34&lt;&gt;"",W34,"")</f>
        <v/>
      </c>
      <c r="M10" s="999">
        <f>SUM(I10:L10)</f>
        <v>2</v>
      </c>
      <c r="N10" s="1137">
        <f>SUM(M10)</f>
        <v>2</v>
      </c>
      <c r="Q10" s="1329"/>
      <c r="R10" s="1330"/>
      <c r="S10" s="1330"/>
      <c r="T10" s="1328"/>
      <c r="U10" s="1336" t="s">
        <v>264</v>
      </c>
      <c r="V10" s="1338"/>
      <c r="W10" s="1338"/>
      <c r="X10" s="1338"/>
      <c r="Y10" s="1338"/>
      <c r="Z10" s="1338"/>
      <c r="AA10" s="1338"/>
      <c r="AB10" s="1337">
        <v>2820.0000000000009</v>
      </c>
      <c r="AC10" s="1338"/>
      <c r="AD10" s="1337">
        <v>2</v>
      </c>
      <c r="AE10" s="1337">
        <v>2821.9999999999995</v>
      </c>
      <c r="AF10" s="1338"/>
      <c r="AG10" s="1337">
        <v>2820.0000000000009</v>
      </c>
      <c r="AH10" s="1338"/>
      <c r="AI10" s="1337">
        <v>2</v>
      </c>
      <c r="AJ10" s="1337">
        <v>2821.9999999999995</v>
      </c>
      <c r="AK10" s="1339"/>
    </row>
    <row r="11" spans="1:37" s="3" customFormat="1" ht="18.75" customHeight="1">
      <c r="B11" s="293">
        <f t="shared" ref="B11:B34" si="5">+B10+1</f>
        <v>3</v>
      </c>
      <c r="C11" s="677" t="str">
        <f t="shared" si="0"/>
        <v>Atria Energía S.A.C.</v>
      </c>
      <c r="D11" s="1138"/>
      <c r="E11" s="1139"/>
      <c r="F11" s="1139"/>
      <c r="G11" s="1140"/>
      <c r="H11" s="1141"/>
      <c r="I11" s="1142" t="str">
        <f t="shared" si="1"/>
        <v/>
      </c>
      <c r="J11" s="1135" t="str">
        <f t="shared" si="2"/>
        <v/>
      </c>
      <c r="K11" s="1135">
        <f t="shared" si="3"/>
        <v>392</v>
      </c>
      <c r="L11" s="1136" t="str">
        <f t="shared" si="4"/>
        <v/>
      </c>
      <c r="M11" s="999">
        <f t="shared" ref="M11:M27" si="6">SUM(I11:L11)</f>
        <v>392</v>
      </c>
      <c r="N11" s="1137">
        <f t="shared" ref="N11:N27" si="7">SUM(M11)</f>
        <v>392</v>
      </c>
      <c r="Q11" s="1329"/>
      <c r="R11" s="1330"/>
      <c r="S11" s="1330"/>
      <c r="T11" s="1328"/>
      <c r="U11" s="1336" t="s">
        <v>176</v>
      </c>
      <c r="V11" s="1338"/>
      <c r="W11" s="1338"/>
      <c r="X11" s="1338"/>
      <c r="Y11" s="1337">
        <v>71.000000000000014</v>
      </c>
      <c r="Z11" s="1337">
        <v>71.000000000000014</v>
      </c>
      <c r="AA11" s="1338"/>
      <c r="AB11" s="1337">
        <v>251650.99999999991</v>
      </c>
      <c r="AC11" s="1338"/>
      <c r="AD11" s="1337">
        <v>1577.0000000000018</v>
      </c>
      <c r="AE11" s="1337">
        <v>253227.99999999953</v>
      </c>
      <c r="AF11" s="1338"/>
      <c r="AG11" s="1337">
        <v>251650.99999999991</v>
      </c>
      <c r="AH11" s="1338"/>
      <c r="AI11" s="1337">
        <v>1648.0000000000014</v>
      </c>
      <c r="AJ11" s="1337">
        <v>253298.99999999948</v>
      </c>
      <c r="AK11" s="1339"/>
    </row>
    <row r="12" spans="1:37" s="3" customFormat="1" ht="18.75" customHeight="1">
      <c r="B12" s="293">
        <f t="shared" si="5"/>
        <v>4</v>
      </c>
      <c r="C12" s="677" t="str">
        <f t="shared" si="0"/>
        <v>Bioenergía del Chira S.A.</v>
      </c>
      <c r="D12" s="1129"/>
      <c r="E12" s="1143"/>
      <c r="F12" s="1143"/>
      <c r="G12" s="1144"/>
      <c r="H12" s="1145"/>
      <c r="I12" s="1146" t="str">
        <f t="shared" si="1"/>
        <v/>
      </c>
      <c r="J12" s="1147" t="str">
        <f t="shared" si="2"/>
        <v/>
      </c>
      <c r="K12" s="1147">
        <f t="shared" si="3"/>
        <v>2</v>
      </c>
      <c r="L12" s="1136" t="str">
        <f t="shared" si="4"/>
        <v/>
      </c>
      <c r="M12" s="999">
        <f t="shared" si="6"/>
        <v>2</v>
      </c>
      <c r="N12" s="1137">
        <f t="shared" si="7"/>
        <v>2</v>
      </c>
      <c r="Q12" s="1329"/>
      <c r="R12" s="1330"/>
      <c r="S12" s="1330"/>
      <c r="T12" s="1328"/>
      <c r="U12" s="1336" t="s">
        <v>4</v>
      </c>
      <c r="V12" s="1337">
        <v>1</v>
      </c>
      <c r="W12" s="1338"/>
      <c r="X12" s="1338"/>
      <c r="Y12" s="1337">
        <v>40.000000000000007</v>
      </c>
      <c r="Z12" s="1337">
        <v>41</v>
      </c>
      <c r="AA12" s="1338"/>
      <c r="AB12" s="1337">
        <v>498945.99999999913</v>
      </c>
      <c r="AC12" s="1338"/>
      <c r="AD12" s="1337">
        <v>1564.0000000000005</v>
      </c>
      <c r="AE12" s="1337">
        <v>500509.9999999982</v>
      </c>
      <c r="AF12" s="1337">
        <v>1</v>
      </c>
      <c r="AG12" s="1337">
        <v>498945.99999999913</v>
      </c>
      <c r="AH12" s="1338"/>
      <c r="AI12" s="1337">
        <v>1604.0000000000002</v>
      </c>
      <c r="AJ12" s="1337">
        <v>500550.99999999988</v>
      </c>
      <c r="AK12" s="1339"/>
    </row>
    <row r="13" spans="1:37" s="3" customFormat="1" ht="18.75" customHeight="1">
      <c r="B13" s="293">
        <f t="shared" si="5"/>
        <v>5</v>
      </c>
      <c r="C13" s="677" t="str">
        <f t="shared" si="0"/>
        <v>Compañía Eléctrica El Platanal S.A.</v>
      </c>
      <c r="D13" s="1129"/>
      <c r="E13" s="1143"/>
      <c r="F13" s="1143"/>
      <c r="G13" s="1144"/>
      <c r="H13" s="1145"/>
      <c r="I13" s="1142">
        <f t="shared" si="1"/>
        <v>11</v>
      </c>
      <c r="J13" s="1135" t="str">
        <f t="shared" si="2"/>
        <v/>
      </c>
      <c r="K13" s="1135" t="str">
        <f t="shared" si="3"/>
        <v/>
      </c>
      <c r="L13" s="1136" t="str">
        <f t="shared" si="4"/>
        <v/>
      </c>
      <c r="M13" s="999">
        <f t="shared" si="6"/>
        <v>11</v>
      </c>
      <c r="N13" s="1137">
        <f t="shared" si="7"/>
        <v>11</v>
      </c>
      <c r="Q13" s="1329"/>
      <c r="R13" s="1330"/>
      <c r="S13" s="1330"/>
      <c r="T13" s="1328"/>
      <c r="U13" s="1336" t="s">
        <v>6</v>
      </c>
      <c r="V13" s="1338"/>
      <c r="W13" s="1338"/>
      <c r="X13" s="1338"/>
      <c r="Y13" s="1338"/>
      <c r="Z13" s="1338"/>
      <c r="AA13" s="1338"/>
      <c r="AB13" s="1337">
        <v>2057</v>
      </c>
      <c r="AC13" s="1338"/>
      <c r="AD13" s="1338">
        <v>1</v>
      </c>
      <c r="AE13" s="1337">
        <v>2058</v>
      </c>
      <c r="AF13" s="1338"/>
      <c r="AG13" s="1337">
        <v>2057</v>
      </c>
      <c r="AH13" s="1338"/>
      <c r="AI13" s="1338">
        <v>1</v>
      </c>
      <c r="AJ13" s="1337">
        <v>2058</v>
      </c>
      <c r="AK13" s="1339"/>
    </row>
    <row r="14" spans="1:37" s="3" customFormat="1" ht="18.75" customHeight="1">
      <c r="B14" s="293">
        <f t="shared" si="5"/>
        <v>6</v>
      </c>
      <c r="C14" s="677" t="str">
        <f t="shared" si="0"/>
        <v>Compañía Hidroeléctrica Tingo S.A.</v>
      </c>
      <c r="D14" s="1129"/>
      <c r="E14" s="1143"/>
      <c r="F14" s="1143"/>
      <c r="G14" s="1144"/>
      <c r="H14" s="1145"/>
      <c r="I14" s="1142">
        <f t="shared" si="1"/>
        <v>1</v>
      </c>
      <c r="J14" s="1134" t="str">
        <f t="shared" si="2"/>
        <v/>
      </c>
      <c r="K14" s="1134" t="str">
        <f t="shared" si="3"/>
        <v/>
      </c>
      <c r="L14" s="1136" t="str">
        <f t="shared" si="4"/>
        <v/>
      </c>
      <c r="M14" s="999">
        <f t="shared" si="6"/>
        <v>1</v>
      </c>
      <c r="N14" s="1137">
        <f t="shared" si="7"/>
        <v>1</v>
      </c>
      <c r="Q14" s="1329"/>
      <c r="R14" s="1330"/>
      <c r="S14" s="1330"/>
      <c r="T14" s="1328"/>
      <c r="U14" s="1336" t="s">
        <v>8</v>
      </c>
      <c r="V14" s="1338"/>
      <c r="W14" s="1338"/>
      <c r="X14" s="1338"/>
      <c r="Y14" s="1337">
        <v>1</v>
      </c>
      <c r="Z14" s="1337">
        <v>1</v>
      </c>
      <c r="AA14" s="1338"/>
      <c r="AB14" s="1337">
        <v>312902</v>
      </c>
      <c r="AC14" s="1338"/>
      <c r="AD14" s="1337">
        <v>953.00000000000023</v>
      </c>
      <c r="AE14" s="1337">
        <v>313855.00000000058</v>
      </c>
      <c r="AF14" s="1338"/>
      <c r="AG14" s="1337">
        <v>312902</v>
      </c>
      <c r="AH14" s="1338"/>
      <c r="AI14" s="1337">
        <v>953.99999999999966</v>
      </c>
      <c r="AJ14" s="1337">
        <v>313855.99999999872</v>
      </c>
      <c r="AK14" s="1339"/>
    </row>
    <row r="15" spans="1:37" s="3" customFormat="1" ht="18.75" customHeight="1">
      <c r="B15" s="293">
        <f t="shared" si="5"/>
        <v>7</v>
      </c>
      <c r="C15" s="677" t="str">
        <f t="shared" si="0"/>
        <v>Electroperú S.A.</v>
      </c>
      <c r="D15" s="1129"/>
      <c r="E15" s="1143"/>
      <c r="F15" s="1143"/>
      <c r="G15" s="1144"/>
      <c r="H15" s="1145"/>
      <c r="I15" s="1142">
        <f t="shared" si="1"/>
        <v>10</v>
      </c>
      <c r="J15" s="1134">
        <f t="shared" si="2"/>
        <v>1</v>
      </c>
      <c r="K15" s="1134">
        <f t="shared" si="3"/>
        <v>2</v>
      </c>
      <c r="L15" s="1136" t="str">
        <f t="shared" si="4"/>
        <v/>
      </c>
      <c r="M15" s="999">
        <f>SUM(I15:L15)</f>
        <v>13</v>
      </c>
      <c r="N15" s="1137">
        <f>SUM(M15)</f>
        <v>13</v>
      </c>
      <c r="Q15" s="1329"/>
      <c r="R15" s="1330"/>
      <c r="S15" s="1330"/>
      <c r="T15" s="1328"/>
      <c r="U15" s="1336" t="s">
        <v>10</v>
      </c>
      <c r="V15" s="1338"/>
      <c r="W15" s="1338"/>
      <c r="X15" s="1337">
        <v>1</v>
      </c>
      <c r="Y15" s="1337">
        <v>5</v>
      </c>
      <c r="Z15" s="1337">
        <v>6</v>
      </c>
      <c r="AA15" s="1338"/>
      <c r="AB15" s="1337">
        <v>583734.00000000221</v>
      </c>
      <c r="AC15" s="1338"/>
      <c r="AD15" s="1337">
        <v>1201.0000000000002</v>
      </c>
      <c r="AE15" s="1337">
        <v>584934.99999999627</v>
      </c>
      <c r="AF15" s="1338"/>
      <c r="AG15" s="1337">
        <v>583734.00000000221</v>
      </c>
      <c r="AH15" s="1337">
        <v>1</v>
      </c>
      <c r="AI15" s="1337">
        <v>1205.9999999999998</v>
      </c>
      <c r="AJ15" s="1337">
        <v>584940.99999999965</v>
      </c>
      <c r="AK15" s="1339"/>
    </row>
    <row r="16" spans="1:37" s="3" customFormat="1" ht="18.75" customHeight="1">
      <c r="B16" s="293">
        <f t="shared" si="5"/>
        <v>8</v>
      </c>
      <c r="C16" s="677" t="str">
        <f t="shared" si="0"/>
        <v>Empresa de Generación Eléctrica de Arequipa S.A.</v>
      </c>
      <c r="D16" s="1129"/>
      <c r="E16" s="1143"/>
      <c r="F16" s="1143"/>
      <c r="G16" s="1144"/>
      <c r="H16" s="1145"/>
      <c r="I16" s="1142" t="str">
        <f t="shared" si="1"/>
        <v/>
      </c>
      <c r="J16" s="1134" t="str">
        <f t="shared" si="2"/>
        <v/>
      </c>
      <c r="K16" s="1134">
        <f t="shared" si="3"/>
        <v>15</v>
      </c>
      <c r="L16" s="1136" t="str">
        <f t="shared" si="4"/>
        <v/>
      </c>
      <c r="M16" s="999">
        <f t="shared" si="6"/>
        <v>15</v>
      </c>
      <c r="N16" s="1137">
        <f t="shared" si="7"/>
        <v>15</v>
      </c>
      <c r="Q16" s="1329"/>
      <c r="R16" s="1330"/>
      <c r="S16" s="1330"/>
      <c r="T16" s="1328"/>
      <c r="U16" s="1336" t="s">
        <v>12</v>
      </c>
      <c r="V16" s="1338"/>
      <c r="W16" s="1338"/>
      <c r="X16" s="1338"/>
      <c r="Y16" s="1337">
        <v>3</v>
      </c>
      <c r="Z16" s="1337">
        <v>3</v>
      </c>
      <c r="AA16" s="1338"/>
      <c r="AB16" s="1337">
        <v>97980.999999999942</v>
      </c>
      <c r="AC16" s="1338"/>
      <c r="AD16" s="1337">
        <v>526.99999999999989</v>
      </c>
      <c r="AE16" s="1337">
        <v>98508.000000000058</v>
      </c>
      <c r="AF16" s="1338"/>
      <c r="AG16" s="1337">
        <v>97980.999999999942</v>
      </c>
      <c r="AH16" s="1338"/>
      <c r="AI16" s="1337">
        <v>529.99999999999989</v>
      </c>
      <c r="AJ16" s="1337">
        <v>98510.999999999942</v>
      </c>
      <c r="AK16" s="1339"/>
    </row>
    <row r="17" spans="2:37" s="3" customFormat="1" ht="18.75" customHeight="1">
      <c r="B17" s="293">
        <f t="shared" si="5"/>
        <v>9</v>
      </c>
      <c r="C17" s="677" t="str">
        <f t="shared" si="0"/>
        <v>Empresa de Generación Eléctrica del Sur S.A.</v>
      </c>
      <c r="D17" s="1129"/>
      <c r="E17" s="1143"/>
      <c r="F17" s="1143"/>
      <c r="G17" s="1144"/>
      <c r="H17" s="1145"/>
      <c r="I17" s="1142" t="str">
        <f t="shared" si="1"/>
        <v/>
      </c>
      <c r="J17" s="1135" t="str">
        <f t="shared" si="2"/>
        <v/>
      </c>
      <c r="K17" s="1135">
        <f t="shared" si="3"/>
        <v>12</v>
      </c>
      <c r="L17" s="1136" t="str">
        <f t="shared" si="4"/>
        <v/>
      </c>
      <c r="M17" s="999">
        <f t="shared" si="6"/>
        <v>12</v>
      </c>
      <c r="N17" s="1137">
        <f t="shared" si="7"/>
        <v>12</v>
      </c>
      <c r="Q17" s="1329"/>
      <c r="R17" s="1330"/>
      <c r="S17" s="1330"/>
      <c r="T17" s="1328"/>
      <c r="U17" s="1336" t="s">
        <v>14</v>
      </c>
      <c r="V17" s="1337"/>
      <c r="W17" s="1338"/>
      <c r="X17" s="1338"/>
      <c r="Y17" s="1337">
        <v>2</v>
      </c>
      <c r="Z17" s="1337">
        <v>2</v>
      </c>
      <c r="AA17" s="1337">
        <v>1</v>
      </c>
      <c r="AB17" s="1337">
        <v>855989.00000000035</v>
      </c>
      <c r="AC17" s="1337">
        <v>1</v>
      </c>
      <c r="AD17" s="1337">
        <v>1338.9999999999986</v>
      </c>
      <c r="AE17" s="1337">
        <v>857329.99999999825</v>
      </c>
      <c r="AF17" s="1337">
        <v>1</v>
      </c>
      <c r="AG17" s="1337">
        <v>855989.00000000035</v>
      </c>
      <c r="AH17" s="1337">
        <v>1</v>
      </c>
      <c r="AI17" s="1337">
        <v>1340.999999999998</v>
      </c>
      <c r="AJ17" s="1337">
        <v>857331.99999999604</v>
      </c>
      <c r="AK17" s="1339"/>
    </row>
    <row r="18" spans="2:37" s="3" customFormat="1" ht="18.75" customHeight="1">
      <c r="B18" s="293">
        <f t="shared" si="5"/>
        <v>10</v>
      </c>
      <c r="C18" s="677" t="str">
        <f t="shared" si="0"/>
        <v>Empresa de Generación Eléctrica Machupicchu S.A.</v>
      </c>
      <c r="D18" s="1129"/>
      <c r="E18" s="1143"/>
      <c r="F18" s="1143"/>
      <c r="G18" s="1144"/>
      <c r="H18" s="1145"/>
      <c r="I18" s="1142">
        <f t="shared" si="1"/>
        <v>13</v>
      </c>
      <c r="J18" s="1135" t="str">
        <f t="shared" si="2"/>
        <v/>
      </c>
      <c r="K18" s="1134" t="str">
        <f t="shared" si="3"/>
        <v/>
      </c>
      <c r="L18" s="1136" t="str">
        <f t="shared" si="4"/>
        <v/>
      </c>
      <c r="M18" s="999">
        <f t="shared" si="6"/>
        <v>13</v>
      </c>
      <c r="N18" s="1137">
        <f t="shared" si="7"/>
        <v>13</v>
      </c>
      <c r="Q18" s="1329"/>
      <c r="R18" s="1330"/>
      <c r="S18" s="1330"/>
      <c r="T18" s="1328"/>
      <c r="U18" s="1336" t="s">
        <v>16</v>
      </c>
      <c r="V18" s="1338">
        <v>1</v>
      </c>
      <c r="W18" s="1338"/>
      <c r="X18" s="1338"/>
      <c r="Y18" s="1337">
        <v>94.000000000000014</v>
      </c>
      <c r="Z18" s="1337">
        <v>95.000000000000028</v>
      </c>
      <c r="AA18" s="1337"/>
      <c r="AB18" s="1337">
        <v>515968.99999999715</v>
      </c>
      <c r="AC18" s="1338"/>
      <c r="AD18" s="1337">
        <v>1639.0000000000011</v>
      </c>
      <c r="AE18" s="1337">
        <v>517607.99999999674</v>
      </c>
      <c r="AF18" s="1337">
        <v>1</v>
      </c>
      <c r="AG18" s="1337">
        <v>515968.99999999715</v>
      </c>
      <c r="AH18" s="1338"/>
      <c r="AI18" s="1337">
        <v>1733.0000000000018</v>
      </c>
      <c r="AJ18" s="1337">
        <v>517702.99999999552</v>
      </c>
      <c r="AK18" s="1339"/>
    </row>
    <row r="19" spans="2:37" s="3" customFormat="1" ht="18.75" customHeight="1">
      <c r="B19" s="293">
        <f t="shared" si="5"/>
        <v>11</v>
      </c>
      <c r="C19" s="677" t="str">
        <f t="shared" si="0"/>
        <v>Empresa de Generación Eléctrica San Gabán S.A.</v>
      </c>
      <c r="D19" s="1129"/>
      <c r="E19" s="1143"/>
      <c r="F19" s="1143"/>
      <c r="G19" s="1144"/>
      <c r="H19" s="1145"/>
      <c r="I19" s="1142">
        <f t="shared" si="1"/>
        <v>1</v>
      </c>
      <c r="J19" s="1134" t="str">
        <f t="shared" si="2"/>
        <v/>
      </c>
      <c r="K19" s="1134">
        <f t="shared" si="3"/>
        <v>20</v>
      </c>
      <c r="L19" s="1136" t="str">
        <f t="shared" si="4"/>
        <v/>
      </c>
      <c r="M19" s="999">
        <f t="shared" si="6"/>
        <v>21</v>
      </c>
      <c r="N19" s="1137">
        <f t="shared" si="7"/>
        <v>21</v>
      </c>
      <c r="Q19" s="1329"/>
      <c r="R19" s="1330"/>
      <c r="S19" s="1330"/>
      <c r="T19" s="1328"/>
      <c r="U19" s="1336" t="s">
        <v>19</v>
      </c>
      <c r="V19" s="1338"/>
      <c r="W19" s="1338"/>
      <c r="X19" s="1338"/>
      <c r="Y19" s="1337">
        <v>53</v>
      </c>
      <c r="Z19" s="1337">
        <v>53</v>
      </c>
      <c r="AA19" s="1338"/>
      <c r="AB19" s="1337">
        <v>385828.99999999849</v>
      </c>
      <c r="AC19" s="1338"/>
      <c r="AD19" s="1337">
        <v>1399.000000000002</v>
      </c>
      <c r="AE19" s="1337">
        <v>387227.9999999986</v>
      </c>
      <c r="AF19" s="1338"/>
      <c r="AG19" s="1337">
        <v>385828.99999999849</v>
      </c>
      <c r="AH19" s="1338"/>
      <c r="AI19" s="1337">
        <v>1452.0000000000011</v>
      </c>
      <c r="AJ19" s="1337">
        <v>387280.99999999907</v>
      </c>
      <c r="AK19" s="1339"/>
    </row>
    <row r="20" spans="2:37" s="3" customFormat="1" ht="18.75" customHeight="1">
      <c r="B20" s="293">
        <f t="shared" si="5"/>
        <v>12</v>
      </c>
      <c r="C20" s="677" t="str">
        <f t="shared" si="0"/>
        <v>Empresa de Generación Huanza S.A.</v>
      </c>
      <c r="D20" s="1129"/>
      <c r="E20" s="1143"/>
      <c r="F20" s="1143"/>
      <c r="G20" s="1144"/>
      <c r="H20" s="1145"/>
      <c r="I20" s="1142">
        <f t="shared" si="1"/>
        <v>5</v>
      </c>
      <c r="J20" s="1134">
        <f t="shared" si="2"/>
        <v>3</v>
      </c>
      <c r="K20" s="1134">
        <f t="shared" si="3"/>
        <v>2</v>
      </c>
      <c r="L20" s="1136" t="str">
        <f t="shared" si="4"/>
        <v/>
      </c>
      <c r="M20" s="999">
        <f t="shared" si="6"/>
        <v>10</v>
      </c>
      <c r="N20" s="1137">
        <f t="shared" si="7"/>
        <v>10</v>
      </c>
      <c r="Q20" s="1329"/>
      <c r="R20" s="1330"/>
      <c r="S20" s="1330"/>
      <c r="T20" s="1328"/>
      <c r="U20" s="1336" t="s">
        <v>20</v>
      </c>
      <c r="V20" s="1338"/>
      <c r="W20" s="1338"/>
      <c r="X20" s="1338"/>
      <c r="Y20" s="1337">
        <v>19</v>
      </c>
      <c r="Z20" s="1337">
        <v>19</v>
      </c>
      <c r="AA20" s="1338"/>
      <c r="AB20" s="1337">
        <v>175057.0000000002</v>
      </c>
      <c r="AC20" s="1338"/>
      <c r="AD20" s="1337">
        <v>797.99999999999966</v>
      </c>
      <c r="AE20" s="1337">
        <v>175854.99999999951</v>
      </c>
      <c r="AF20" s="1338"/>
      <c r="AG20" s="1337">
        <v>175057.0000000002</v>
      </c>
      <c r="AH20" s="1338"/>
      <c r="AI20" s="1337">
        <v>816.99999999999966</v>
      </c>
      <c r="AJ20" s="1337">
        <v>175873.99999999948</v>
      </c>
      <c r="AK20" s="1339"/>
    </row>
    <row r="21" spans="2:37" s="3" customFormat="1" ht="18.75" customHeight="1">
      <c r="B21" s="293">
        <f t="shared" si="5"/>
        <v>13</v>
      </c>
      <c r="C21" s="677" t="str">
        <f t="shared" si="0"/>
        <v>Enel Generación Perú S.A.A.</v>
      </c>
      <c r="D21" s="1129"/>
      <c r="E21" s="1143"/>
      <c r="F21" s="1143"/>
      <c r="G21" s="1144"/>
      <c r="H21" s="1145"/>
      <c r="I21" s="1133">
        <f t="shared" si="1"/>
        <v>6</v>
      </c>
      <c r="J21" s="1134">
        <f t="shared" si="2"/>
        <v>6</v>
      </c>
      <c r="K21" s="1134">
        <f t="shared" si="3"/>
        <v>282.00000000000011</v>
      </c>
      <c r="L21" s="1136" t="str">
        <f t="shared" si="4"/>
        <v/>
      </c>
      <c r="M21" s="999">
        <f t="shared" si="6"/>
        <v>294.00000000000011</v>
      </c>
      <c r="N21" s="1137">
        <f t="shared" si="7"/>
        <v>294.00000000000011</v>
      </c>
      <c r="Q21" s="1329"/>
      <c r="R21" s="1330"/>
      <c r="S21" s="1330"/>
      <c r="T21" s="1328"/>
      <c r="U21" s="1336" t="s">
        <v>340</v>
      </c>
      <c r="V21" s="1338"/>
      <c r="W21" s="1338"/>
      <c r="X21" s="1338"/>
      <c r="Y21" s="1338"/>
      <c r="Z21" s="1338"/>
      <c r="AA21" s="1338"/>
      <c r="AB21" s="1337">
        <v>2068</v>
      </c>
      <c r="AC21" s="1338"/>
      <c r="AD21" s="1337">
        <v>1</v>
      </c>
      <c r="AE21" s="1337">
        <v>2069.0000000000005</v>
      </c>
      <c r="AF21" s="1338"/>
      <c r="AG21" s="1337">
        <v>2068</v>
      </c>
      <c r="AH21" s="1338"/>
      <c r="AI21" s="1337">
        <v>1</v>
      </c>
      <c r="AJ21" s="1337">
        <v>2069.0000000000005</v>
      </c>
      <c r="AK21" s="1339"/>
    </row>
    <row r="22" spans="2:37" s="3" customFormat="1" ht="18.75" customHeight="1">
      <c r="B22" s="293">
        <f t="shared" si="5"/>
        <v>14</v>
      </c>
      <c r="C22" s="677" t="str">
        <f t="shared" si="0"/>
        <v>Enel Generación Piura S.A.</v>
      </c>
      <c r="D22" s="1129"/>
      <c r="E22" s="1143"/>
      <c r="F22" s="1143"/>
      <c r="G22" s="1144"/>
      <c r="H22" s="1145"/>
      <c r="I22" s="1142" t="str">
        <f t="shared" si="1"/>
        <v/>
      </c>
      <c r="J22" s="1134">
        <f t="shared" si="2"/>
        <v>1</v>
      </c>
      <c r="K22" s="1134">
        <f t="shared" si="3"/>
        <v>5</v>
      </c>
      <c r="L22" s="1136" t="str">
        <f t="shared" si="4"/>
        <v/>
      </c>
      <c r="M22" s="999">
        <f t="shared" si="6"/>
        <v>6</v>
      </c>
      <c r="N22" s="1137">
        <f t="shared" si="7"/>
        <v>6</v>
      </c>
      <c r="Q22" s="1329"/>
      <c r="R22" s="1330"/>
      <c r="S22" s="1330"/>
      <c r="T22" s="1328"/>
      <c r="U22" s="1336" t="s">
        <v>266</v>
      </c>
      <c r="V22" s="1338"/>
      <c r="W22" s="1338"/>
      <c r="X22" s="1338"/>
      <c r="Y22" s="1338"/>
      <c r="Z22" s="1338"/>
      <c r="AA22" s="1338"/>
      <c r="AB22" s="1337">
        <v>6522.9999999999973</v>
      </c>
      <c r="AC22" s="1338"/>
      <c r="AD22" s="1338"/>
      <c r="AE22" s="1337">
        <v>6522.9999999999973</v>
      </c>
      <c r="AF22" s="1338"/>
      <c r="AG22" s="1337">
        <v>6522.9999999999973</v>
      </c>
      <c r="AH22" s="1338"/>
      <c r="AI22" s="1338"/>
      <c r="AJ22" s="1337">
        <v>6522.9999999999973</v>
      </c>
      <c r="AK22" s="1339"/>
    </row>
    <row r="23" spans="2:37" s="3" customFormat="1" ht="18.75" customHeight="1">
      <c r="B23" s="293">
        <f t="shared" si="5"/>
        <v>15</v>
      </c>
      <c r="C23" s="677" t="str">
        <f t="shared" si="0"/>
        <v>Engie Energía Perú S.A.</v>
      </c>
      <c r="D23" s="1129"/>
      <c r="E23" s="1143"/>
      <c r="F23" s="1143"/>
      <c r="G23" s="1144"/>
      <c r="H23" s="1145"/>
      <c r="I23" s="1142">
        <f t="shared" si="1"/>
        <v>13</v>
      </c>
      <c r="J23" s="1134">
        <f t="shared" si="2"/>
        <v>6</v>
      </c>
      <c r="K23" s="1134">
        <f t="shared" si="3"/>
        <v>144.99999999999994</v>
      </c>
      <c r="L23" s="1136" t="str">
        <f t="shared" si="4"/>
        <v/>
      </c>
      <c r="M23" s="999">
        <f t="shared" si="6"/>
        <v>163.99999999999994</v>
      </c>
      <c r="N23" s="1137">
        <f t="shared" si="7"/>
        <v>163.99999999999994</v>
      </c>
      <c r="Q23" s="1329"/>
      <c r="R23" s="1330"/>
      <c r="S23" s="1330"/>
      <c r="T23" s="1328"/>
      <c r="U23" s="1336" t="s">
        <v>22</v>
      </c>
      <c r="V23" s="1338"/>
      <c r="W23" s="1338"/>
      <c r="X23" s="1338"/>
      <c r="Y23" s="1338"/>
      <c r="Z23" s="1338"/>
      <c r="AA23" s="1338"/>
      <c r="AB23" s="1337">
        <v>8285.0000000000018</v>
      </c>
      <c r="AC23" s="1338"/>
      <c r="AD23" s="1337">
        <v>12.999999999999998</v>
      </c>
      <c r="AE23" s="1337">
        <v>8298.0000000000073</v>
      </c>
      <c r="AF23" s="1338"/>
      <c r="AG23" s="1337">
        <v>8285.0000000000018</v>
      </c>
      <c r="AH23" s="1338"/>
      <c r="AI23" s="1337">
        <v>12.999999999999998</v>
      </c>
      <c r="AJ23" s="1337">
        <v>8298.0000000000073</v>
      </c>
      <c r="AK23" s="1339"/>
    </row>
    <row r="24" spans="2:37" s="3" customFormat="1" ht="18.75" customHeight="1">
      <c r="B24" s="293">
        <f t="shared" si="5"/>
        <v>16</v>
      </c>
      <c r="C24" s="1148" t="str">
        <f t="shared" si="0"/>
        <v>Fénix Power Perú S.A.</v>
      </c>
      <c r="D24" s="1129"/>
      <c r="E24" s="1143"/>
      <c r="F24" s="1143"/>
      <c r="G24" s="1144"/>
      <c r="H24" s="1145"/>
      <c r="I24" s="1133" t="str">
        <f t="shared" si="1"/>
        <v/>
      </c>
      <c r="J24" s="1135">
        <f t="shared" si="2"/>
        <v>1</v>
      </c>
      <c r="K24" s="1134">
        <f t="shared" si="3"/>
        <v>18</v>
      </c>
      <c r="L24" s="1136" t="str">
        <f t="shared" si="4"/>
        <v/>
      </c>
      <c r="M24" s="999">
        <f t="shared" si="6"/>
        <v>19</v>
      </c>
      <c r="N24" s="1137">
        <f t="shared" si="7"/>
        <v>19</v>
      </c>
      <c r="Q24" s="1329"/>
      <c r="R24" s="1330"/>
      <c r="S24" s="1330"/>
      <c r="T24" s="1328"/>
      <c r="U24" s="1336" t="s">
        <v>24</v>
      </c>
      <c r="V24" s="1338"/>
      <c r="W24" s="1338"/>
      <c r="X24" s="1338"/>
      <c r="Y24" s="1338"/>
      <c r="Z24" s="1338"/>
      <c r="AA24" s="1338"/>
      <c r="AB24" s="1337">
        <v>26132.000000000033</v>
      </c>
      <c r="AC24" s="1338"/>
      <c r="AD24" s="1337">
        <v>28.999999999999996</v>
      </c>
      <c r="AE24" s="1337">
        <v>26161</v>
      </c>
      <c r="AF24" s="1338"/>
      <c r="AG24" s="1337">
        <v>26132.000000000033</v>
      </c>
      <c r="AH24" s="1338"/>
      <c r="AI24" s="1337">
        <v>28.999999999999996</v>
      </c>
      <c r="AJ24" s="1337">
        <v>26161</v>
      </c>
      <c r="AK24" s="1339"/>
    </row>
    <row r="25" spans="2:37" s="3" customFormat="1" ht="18.75" customHeight="1">
      <c r="B25" s="293">
        <f t="shared" si="5"/>
        <v>17</v>
      </c>
      <c r="C25" s="677" t="str">
        <f t="shared" si="0"/>
        <v>Hidroeléctrica Huanchor S.A.C.</v>
      </c>
      <c r="D25" s="1129"/>
      <c r="E25" s="1143"/>
      <c r="F25" s="1143"/>
      <c r="G25" s="1144"/>
      <c r="H25" s="1145"/>
      <c r="I25" s="1142">
        <f t="shared" si="1"/>
        <v>1</v>
      </c>
      <c r="J25" s="1134">
        <f t="shared" si="2"/>
        <v>1</v>
      </c>
      <c r="K25" s="1134">
        <f t="shared" si="3"/>
        <v>3</v>
      </c>
      <c r="L25" s="1136" t="str">
        <f t="shared" si="4"/>
        <v/>
      </c>
      <c r="M25" s="999">
        <f t="shared" si="6"/>
        <v>5</v>
      </c>
      <c r="N25" s="1137">
        <f t="shared" si="7"/>
        <v>5</v>
      </c>
      <c r="Q25" s="1329"/>
      <c r="R25" s="1330"/>
      <c r="S25" s="1330"/>
      <c r="T25" s="1328"/>
      <c r="U25" s="1336" t="s">
        <v>26</v>
      </c>
      <c r="V25" s="1338"/>
      <c r="W25" s="1338"/>
      <c r="X25" s="1338"/>
      <c r="Y25" s="1338"/>
      <c r="Z25" s="1338"/>
      <c r="AA25" s="1338"/>
      <c r="AB25" s="1337">
        <v>11868</v>
      </c>
      <c r="AC25" s="1338"/>
      <c r="AD25" s="1337">
        <v>25.999999999999996</v>
      </c>
      <c r="AE25" s="1337">
        <v>11894.000000000004</v>
      </c>
      <c r="AF25" s="1338"/>
      <c r="AG25" s="1337">
        <v>11868</v>
      </c>
      <c r="AH25" s="1338"/>
      <c r="AI25" s="1337">
        <v>25.999999999999996</v>
      </c>
      <c r="AJ25" s="1337">
        <v>11894.000000000004</v>
      </c>
      <c r="AK25" s="1339"/>
    </row>
    <row r="26" spans="2:37" s="3" customFormat="1" ht="18.75" customHeight="1">
      <c r="B26" s="293">
        <f t="shared" si="5"/>
        <v>18</v>
      </c>
      <c r="C26" s="677" t="str">
        <f t="shared" si="0"/>
        <v>Huaura Power Group S.A.</v>
      </c>
      <c r="D26" s="1129"/>
      <c r="E26" s="1143"/>
      <c r="F26" s="1143"/>
      <c r="G26" s="1144"/>
      <c r="H26" s="1145"/>
      <c r="I26" s="1142" t="str">
        <f t="shared" si="1"/>
        <v/>
      </c>
      <c r="J26" s="1135" t="str">
        <f t="shared" si="2"/>
        <v/>
      </c>
      <c r="K26" s="1135">
        <f t="shared" si="3"/>
        <v>4</v>
      </c>
      <c r="L26" s="1136" t="str">
        <f t="shared" si="4"/>
        <v/>
      </c>
      <c r="M26" s="999">
        <f t="shared" si="6"/>
        <v>4</v>
      </c>
      <c r="N26" s="1137">
        <f t="shared" si="7"/>
        <v>4</v>
      </c>
      <c r="Q26" s="1329"/>
      <c r="R26" s="1330"/>
      <c r="S26" s="1330"/>
      <c r="T26" s="1328"/>
      <c r="U26" s="1336" t="s">
        <v>237</v>
      </c>
      <c r="V26" s="1337">
        <v>6</v>
      </c>
      <c r="W26" s="1338"/>
      <c r="X26" s="1338"/>
      <c r="Y26" s="1337">
        <v>415.99999999999983</v>
      </c>
      <c r="Z26" s="1337">
        <v>422.00000000000028</v>
      </c>
      <c r="AA26" s="1338"/>
      <c r="AB26" s="1337">
        <v>1449262.0000000035</v>
      </c>
      <c r="AC26" s="1338"/>
      <c r="AD26" s="1337">
        <v>1671.000000000002</v>
      </c>
      <c r="AE26" s="1337">
        <v>1450932.9999999984</v>
      </c>
      <c r="AF26" s="1337">
        <v>6</v>
      </c>
      <c r="AG26" s="1337">
        <v>1449262.0000000035</v>
      </c>
      <c r="AH26" s="1338"/>
      <c r="AI26" s="1337">
        <v>2087</v>
      </c>
      <c r="AJ26" s="1337">
        <v>1451354.9999999977</v>
      </c>
      <c r="AK26" s="1339"/>
    </row>
    <row r="27" spans="2:37" s="3" customFormat="1" ht="18.75" customHeight="1">
      <c r="B27" s="293">
        <f t="shared" si="5"/>
        <v>19</v>
      </c>
      <c r="C27" s="677" t="str">
        <f t="shared" si="0"/>
        <v>Inland Energy S.A.C.</v>
      </c>
      <c r="D27" s="1129"/>
      <c r="E27" s="1143"/>
      <c r="F27" s="1143"/>
      <c r="G27" s="1144"/>
      <c r="H27" s="1145"/>
      <c r="I27" s="1133" t="str">
        <f t="shared" si="1"/>
        <v/>
      </c>
      <c r="J27" s="1134">
        <f t="shared" si="2"/>
        <v>3</v>
      </c>
      <c r="K27" s="1134">
        <f t="shared" si="3"/>
        <v>114.00000000000001</v>
      </c>
      <c r="L27" s="1136" t="str">
        <f t="shared" si="4"/>
        <v/>
      </c>
      <c r="M27" s="999">
        <f t="shared" si="6"/>
        <v>117.00000000000001</v>
      </c>
      <c r="N27" s="1137">
        <f t="shared" si="7"/>
        <v>117.00000000000001</v>
      </c>
      <c r="Q27" s="1329"/>
      <c r="R27" s="1330"/>
      <c r="S27" s="1330"/>
      <c r="T27" s="1328"/>
      <c r="U27" s="1336" t="s">
        <v>267</v>
      </c>
      <c r="V27" s="1337">
        <v>4</v>
      </c>
      <c r="W27" s="1338"/>
      <c r="X27" s="1338"/>
      <c r="Y27" s="1337">
        <v>112</v>
      </c>
      <c r="Z27" s="1337">
        <v>116</v>
      </c>
      <c r="AA27" s="1337">
        <v>7</v>
      </c>
      <c r="AB27" s="1337">
        <v>927852.99999999581</v>
      </c>
      <c r="AC27" s="1338"/>
      <c r="AD27" s="1337">
        <v>2532.0000000000032</v>
      </c>
      <c r="AE27" s="1337">
        <v>930391.99999999802</v>
      </c>
      <c r="AF27" s="1337">
        <v>11</v>
      </c>
      <c r="AG27" s="1337">
        <v>927852.99999999581</v>
      </c>
      <c r="AH27" s="1338"/>
      <c r="AI27" s="1337">
        <v>2644.0000000000041</v>
      </c>
      <c r="AJ27" s="1337">
        <v>930507.99999999756</v>
      </c>
      <c r="AK27" s="1339"/>
    </row>
    <row r="28" spans="2:37" s="3" customFormat="1" ht="18.75" customHeight="1">
      <c r="B28" s="293">
        <f t="shared" si="5"/>
        <v>20</v>
      </c>
      <c r="C28" s="677" t="str">
        <f t="shared" si="0"/>
        <v>Kallpa Generación S.A.</v>
      </c>
      <c r="D28" s="1129"/>
      <c r="E28" s="1143"/>
      <c r="F28" s="1143"/>
      <c r="G28" s="1144"/>
      <c r="H28" s="1145"/>
      <c r="I28" s="1133">
        <f t="shared" si="1"/>
        <v>8</v>
      </c>
      <c r="J28" s="1134">
        <f t="shared" si="2"/>
        <v>6</v>
      </c>
      <c r="K28" s="1134">
        <f t="shared" si="3"/>
        <v>138.00000000000006</v>
      </c>
      <c r="L28" s="1136" t="str">
        <f t="shared" si="4"/>
        <v/>
      </c>
      <c r="M28" s="999">
        <f t="shared" ref="M28:M31" si="8">SUM(I28:L28)</f>
        <v>152.00000000000006</v>
      </c>
      <c r="N28" s="1137">
        <f t="shared" ref="N28:N31" si="9">SUM(M28)</f>
        <v>152.00000000000006</v>
      </c>
      <c r="Q28" s="1329"/>
      <c r="R28" s="1330"/>
      <c r="S28" s="1330"/>
      <c r="T28" s="1328"/>
      <c r="U28" s="1336" t="s">
        <v>268</v>
      </c>
      <c r="V28" s="1338"/>
      <c r="W28" s="1338"/>
      <c r="X28" s="1338"/>
      <c r="Y28" s="1337">
        <v>77.999999999999986</v>
      </c>
      <c r="Z28" s="1337">
        <v>77.999999999999986</v>
      </c>
      <c r="AA28" s="1338"/>
      <c r="AB28" s="1337">
        <v>1176540.0000000014</v>
      </c>
      <c r="AC28" s="1338"/>
      <c r="AD28" s="1337">
        <v>2486.9999999999973</v>
      </c>
      <c r="AE28" s="1337">
        <v>1179026.9999999963</v>
      </c>
      <c r="AF28" s="1338"/>
      <c r="AG28" s="1337">
        <v>1176540.0000000014</v>
      </c>
      <c r="AH28" s="1338"/>
      <c r="AI28" s="1337">
        <v>2564.9999999999982</v>
      </c>
      <c r="AJ28" s="1337">
        <v>1179105.0000000019</v>
      </c>
      <c r="AK28" s="1339"/>
    </row>
    <row r="29" spans="2:37" s="3" customFormat="1" ht="18.75" customHeight="1">
      <c r="B29" s="293">
        <f t="shared" si="5"/>
        <v>21</v>
      </c>
      <c r="C29" s="677" t="str">
        <f t="shared" si="0"/>
        <v>Orazul Energy Perú S.A.</v>
      </c>
      <c r="D29" s="1129"/>
      <c r="E29" s="1143"/>
      <c r="F29" s="1143"/>
      <c r="G29" s="1144"/>
      <c r="H29" s="1145"/>
      <c r="I29" s="1133">
        <f t="shared" si="1"/>
        <v>6</v>
      </c>
      <c r="J29" s="1134" t="str">
        <f t="shared" si="2"/>
        <v/>
      </c>
      <c r="K29" s="1134">
        <f t="shared" si="3"/>
        <v>15</v>
      </c>
      <c r="L29" s="1136" t="str">
        <f t="shared" si="4"/>
        <v/>
      </c>
      <c r="M29" s="999">
        <f t="shared" si="8"/>
        <v>21</v>
      </c>
      <c r="N29" s="1137">
        <f t="shared" si="9"/>
        <v>21</v>
      </c>
      <c r="Q29" s="1329"/>
      <c r="R29" s="1330"/>
      <c r="S29" s="1330"/>
      <c r="T29" s="1328"/>
      <c r="U29" s="1336" t="s">
        <v>269</v>
      </c>
      <c r="V29" s="1338"/>
      <c r="W29" s="1338"/>
      <c r="X29" s="1338"/>
      <c r="Y29" s="1338"/>
      <c r="Z29" s="1338"/>
      <c r="AA29" s="1338"/>
      <c r="AB29" s="1337">
        <v>11797.999999999998</v>
      </c>
      <c r="AC29" s="1338"/>
      <c r="AD29" s="1337">
        <v>41</v>
      </c>
      <c r="AE29" s="1337">
        <v>11838.999999999996</v>
      </c>
      <c r="AF29" s="1338"/>
      <c r="AG29" s="1337">
        <v>11797.999999999998</v>
      </c>
      <c r="AH29" s="1338"/>
      <c r="AI29" s="1337">
        <v>41</v>
      </c>
      <c r="AJ29" s="1337">
        <v>11838.999999999996</v>
      </c>
      <c r="AK29" s="1339"/>
    </row>
    <row r="30" spans="2:37" s="3" customFormat="1" ht="18.75" customHeight="1">
      <c r="B30" s="293">
        <f t="shared" si="5"/>
        <v>22</v>
      </c>
      <c r="C30" s="677" t="str">
        <f t="shared" si="0"/>
        <v>SDF Energía S.A.C.</v>
      </c>
      <c r="D30" s="1129"/>
      <c r="E30" s="1143"/>
      <c r="F30" s="1143"/>
      <c r="G30" s="1144"/>
      <c r="H30" s="1145"/>
      <c r="I30" s="1133">
        <f t="shared" si="1"/>
        <v>1</v>
      </c>
      <c r="J30" s="1134">
        <f t="shared" si="2"/>
        <v>2</v>
      </c>
      <c r="K30" s="1134">
        <f t="shared" si="3"/>
        <v>5</v>
      </c>
      <c r="L30" s="1136" t="str">
        <f t="shared" si="4"/>
        <v/>
      </c>
      <c r="M30" s="999">
        <f t="shared" si="8"/>
        <v>8</v>
      </c>
      <c r="N30" s="1137">
        <f t="shared" si="9"/>
        <v>8</v>
      </c>
      <c r="Q30" s="1329"/>
      <c r="R30" s="1330"/>
      <c r="S30" s="1330"/>
      <c r="T30" s="1328"/>
      <c r="U30" s="1336" t="s">
        <v>30</v>
      </c>
      <c r="V30" s="1338"/>
      <c r="W30" s="1338"/>
      <c r="X30" s="1338"/>
      <c r="Y30" s="1338"/>
      <c r="Z30" s="1338"/>
      <c r="AA30" s="1338"/>
      <c r="AB30" s="1337">
        <v>8040.0000000000009</v>
      </c>
      <c r="AC30" s="1338"/>
      <c r="AD30" s="1337">
        <v>20</v>
      </c>
      <c r="AE30" s="1337">
        <v>8059.9999999999991</v>
      </c>
      <c r="AF30" s="1338"/>
      <c r="AG30" s="1337">
        <v>8040.0000000000009</v>
      </c>
      <c r="AH30" s="1338"/>
      <c r="AI30" s="1337">
        <v>20</v>
      </c>
      <c r="AJ30" s="1337">
        <v>8059.9999999999991</v>
      </c>
      <c r="AK30" s="1339"/>
    </row>
    <row r="31" spans="2:37" s="3" customFormat="1" ht="18.75" customHeight="1">
      <c r="B31" s="293">
        <f t="shared" si="5"/>
        <v>23</v>
      </c>
      <c r="C31" s="677" t="str">
        <f t="shared" si="0"/>
        <v>Shougang Generación Eléctrica S.A.A.</v>
      </c>
      <c r="D31" s="1129"/>
      <c r="E31" s="1143"/>
      <c r="F31" s="1143"/>
      <c r="G31" s="1144"/>
      <c r="H31" s="1145"/>
      <c r="I31" s="1133" t="str">
        <f t="shared" si="1"/>
        <v/>
      </c>
      <c r="J31" s="1134">
        <f t="shared" si="2"/>
        <v>1</v>
      </c>
      <c r="K31" s="1134">
        <f t="shared" si="3"/>
        <v>2</v>
      </c>
      <c r="L31" s="1136" t="str">
        <f t="shared" si="4"/>
        <v/>
      </c>
      <c r="M31" s="999">
        <f t="shared" si="8"/>
        <v>3</v>
      </c>
      <c r="N31" s="1137">
        <f t="shared" si="9"/>
        <v>3</v>
      </c>
      <c r="Q31" s="1329"/>
      <c r="R31" s="1330"/>
      <c r="S31" s="1330"/>
      <c r="T31" s="1328"/>
      <c r="U31" s="1336" t="s">
        <v>32</v>
      </c>
      <c r="V31" s="1337">
        <v>2</v>
      </c>
      <c r="W31" s="1338"/>
      <c r="X31" s="1338"/>
      <c r="Y31" s="1337">
        <v>57.000000000000007</v>
      </c>
      <c r="Z31" s="1337">
        <v>59.000000000000007</v>
      </c>
      <c r="AA31" s="1337">
        <v>1</v>
      </c>
      <c r="AB31" s="1337">
        <v>442658.00000000017</v>
      </c>
      <c r="AC31" s="1338"/>
      <c r="AD31" s="1337">
        <v>774.99999999999966</v>
      </c>
      <c r="AE31" s="1337">
        <v>443433.99999999889</v>
      </c>
      <c r="AF31" s="1337">
        <v>3</v>
      </c>
      <c r="AG31" s="1337">
        <v>442658.00000000017</v>
      </c>
      <c r="AH31" s="1338"/>
      <c r="AI31" s="1337">
        <v>831.99999999999989</v>
      </c>
      <c r="AJ31" s="1337">
        <v>443492.99999999919</v>
      </c>
      <c r="AK31" s="1339"/>
    </row>
    <row r="32" spans="2:37" s="3" customFormat="1" ht="18.75" customHeight="1">
      <c r="B32" s="293">
        <f t="shared" si="5"/>
        <v>24</v>
      </c>
      <c r="C32" s="677" t="str">
        <f t="shared" si="0"/>
        <v>Statkraft Perú S.A.</v>
      </c>
      <c r="D32" s="1129"/>
      <c r="E32" s="1143"/>
      <c r="F32" s="1143"/>
      <c r="G32" s="1144"/>
      <c r="H32" s="1145"/>
      <c r="I32" s="1133">
        <f t="shared" ref="I32:I34" si="10">+IF(X56&lt;&gt;"",X56,"")</f>
        <v>177</v>
      </c>
      <c r="J32" s="1134">
        <f t="shared" ref="J32:J34" si="11">+IF(V56&lt;&gt;"",V56,"")</f>
        <v>14</v>
      </c>
      <c r="K32" s="1134" t="str">
        <f t="shared" ref="K32:K34" si="12">+IF(Y56&lt;&gt;"",Y56,"")</f>
        <v/>
      </c>
      <c r="L32" s="1136" t="str">
        <f t="shared" ref="L32:L34" si="13">+IF(W56&lt;&gt;"",W56,"")</f>
        <v/>
      </c>
      <c r="M32" s="999">
        <f t="shared" ref="M32:M34" si="14">SUM(I32:L32)</f>
        <v>191</v>
      </c>
      <c r="N32" s="1137">
        <f t="shared" ref="N32:N34" si="15">SUM(M32)</f>
        <v>191</v>
      </c>
      <c r="Q32" s="1329"/>
      <c r="R32" s="1330"/>
      <c r="S32" s="1330"/>
      <c r="T32" s="1328"/>
      <c r="U32" s="1336" t="s">
        <v>49</v>
      </c>
      <c r="V32" s="1337">
        <v>14</v>
      </c>
      <c r="W32" s="1337">
        <v>1</v>
      </c>
      <c r="X32" s="1337">
        <v>2</v>
      </c>
      <c r="Y32" s="1337">
        <v>1015.0000000000007</v>
      </c>
      <c r="Z32" s="1337">
        <v>1031.9999999999989</v>
      </c>
      <c r="AA32" s="1337">
        <v>9</v>
      </c>
      <c r="AB32" s="1337">
        <v>7757339.9999999562</v>
      </c>
      <c r="AC32" s="1337">
        <v>1</v>
      </c>
      <c r="AD32" s="1337">
        <v>19117.000000000036</v>
      </c>
      <c r="AE32" s="1337">
        <v>7776466.9999999292</v>
      </c>
      <c r="AF32" s="1337">
        <v>23.000000000000007</v>
      </c>
      <c r="AG32" s="1337">
        <v>7757340.9999999022</v>
      </c>
      <c r="AH32" s="1337">
        <v>3</v>
      </c>
      <c r="AI32" s="1337">
        <v>20132.000000000113</v>
      </c>
      <c r="AJ32" s="1337">
        <v>7777498.9999999935</v>
      </c>
      <c r="AK32" s="1339"/>
    </row>
    <row r="33" spans="2:37" s="3" customFormat="1" ht="18.75" customHeight="1">
      <c r="B33" s="293">
        <f t="shared" si="5"/>
        <v>25</v>
      </c>
      <c r="C33" s="677" t="str">
        <f t="shared" si="0"/>
        <v>Termochilca S.A.</v>
      </c>
      <c r="D33" s="1129"/>
      <c r="E33" s="1143"/>
      <c r="F33" s="1143"/>
      <c r="G33" s="1144"/>
      <c r="H33" s="1145"/>
      <c r="I33" s="1133" t="str">
        <f t="shared" si="10"/>
        <v/>
      </c>
      <c r="J33" s="1134">
        <f t="shared" si="11"/>
        <v>2</v>
      </c>
      <c r="K33" s="1134">
        <f t="shared" si="12"/>
        <v>49</v>
      </c>
      <c r="L33" s="1136" t="str">
        <f t="shared" si="13"/>
        <v/>
      </c>
      <c r="M33" s="999">
        <f t="shared" si="14"/>
        <v>51</v>
      </c>
      <c r="N33" s="1137">
        <f t="shared" si="15"/>
        <v>51</v>
      </c>
      <c r="Q33" s="1329"/>
      <c r="R33" s="1330"/>
      <c r="S33" s="1330"/>
      <c r="T33" s="1328" t="s">
        <v>270</v>
      </c>
      <c r="U33" s="1336" t="s">
        <v>342</v>
      </c>
      <c r="V33" s="1338">
        <v>0</v>
      </c>
      <c r="W33" s="1338"/>
      <c r="X33" s="1338"/>
      <c r="Y33" s="1337">
        <v>1</v>
      </c>
      <c r="Z33" s="1337">
        <v>1</v>
      </c>
      <c r="AA33" s="1338"/>
      <c r="AB33" s="1338"/>
      <c r="AC33" s="1338"/>
      <c r="AD33" s="1338"/>
      <c r="AE33" s="1338"/>
      <c r="AF33" s="1338">
        <v>0</v>
      </c>
      <c r="AG33" s="1338"/>
      <c r="AH33" s="1338"/>
      <c r="AI33" s="1337">
        <v>1</v>
      </c>
      <c r="AJ33" s="1337">
        <v>1</v>
      </c>
      <c r="AK33" s="1339"/>
    </row>
    <row r="34" spans="2:37" s="3" customFormat="1" ht="18.75" customHeight="1" thickBot="1">
      <c r="B34" s="293">
        <f t="shared" si="5"/>
        <v>26</v>
      </c>
      <c r="C34" s="677" t="str">
        <f t="shared" si="0"/>
        <v>Termoselva S.R.L.</v>
      </c>
      <c r="D34" s="1129"/>
      <c r="E34" s="1143"/>
      <c r="F34" s="1143"/>
      <c r="G34" s="1144"/>
      <c r="H34" s="1145"/>
      <c r="I34" s="1133" t="str">
        <f t="shared" si="10"/>
        <v/>
      </c>
      <c r="J34" s="1134">
        <f t="shared" si="11"/>
        <v>1</v>
      </c>
      <c r="K34" s="1134" t="str">
        <f t="shared" si="12"/>
        <v/>
      </c>
      <c r="L34" s="1136" t="str">
        <f t="shared" si="13"/>
        <v/>
      </c>
      <c r="M34" s="999">
        <f t="shared" si="14"/>
        <v>1</v>
      </c>
      <c r="N34" s="1137">
        <f t="shared" si="15"/>
        <v>1</v>
      </c>
      <c r="Q34" s="1329"/>
      <c r="R34" s="1330"/>
      <c r="S34" s="1330"/>
      <c r="T34" s="1328"/>
      <c r="U34" s="1336" t="s">
        <v>343</v>
      </c>
      <c r="V34" s="1338">
        <v>1</v>
      </c>
      <c r="W34" s="1338"/>
      <c r="X34" s="1337"/>
      <c r="Y34" s="1338">
        <v>1</v>
      </c>
      <c r="Z34" s="1337">
        <v>2</v>
      </c>
      <c r="AA34" s="1338"/>
      <c r="AB34" s="1338"/>
      <c r="AC34" s="1338"/>
      <c r="AD34" s="1338"/>
      <c r="AE34" s="1338"/>
      <c r="AF34" s="1338">
        <v>1</v>
      </c>
      <c r="AG34" s="1338"/>
      <c r="AH34" s="1337"/>
      <c r="AI34" s="1338">
        <v>1</v>
      </c>
      <c r="AJ34" s="1337">
        <v>2</v>
      </c>
      <c r="AK34" s="1339"/>
    </row>
    <row r="35" spans="2:37" s="3" customFormat="1" ht="18.75" customHeight="1" thickTop="1" thickBot="1">
      <c r="B35" s="1847" t="s">
        <v>56</v>
      </c>
      <c r="C35" s="1848"/>
      <c r="D35" s="1149"/>
      <c r="E35" s="1150"/>
      <c r="F35" s="1150"/>
      <c r="G35" s="1151"/>
      <c r="H35" s="1152"/>
      <c r="I35" s="1149">
        <f>+SUM(I9:I34)</f>
        <v>253</v>
      </c>
      <c r="J35" s="1150">
        <f>+SUM(J9:J34)</f>
        <v>49</v>
      </c>
      <c r="K35" s="1150">
        <f>+SUM(K9:K34)</f>
        <v>1227</v>
      </c>
      <c r="L35" s="1151"/>
      <c r="M35" s="1153">
        <f>+SUM(M9:M34)</f>
        <v>1529</v>
      </c>
      <c r="N35" s="1154">
        <f>+SUM(N9:N34)</f>
        <v>1529</v>
      </c>
      <c r="Q35" s="1329"/>
      <c r="R35" s="1330"/>
      <c r="S35" s="1330"/>
      <c r="T35" s="1328"/>
      <c r="U35" s="1336" t="s">
        <v>344</v>
      </c>
      <c r="V35" s="1338"/>
      <c r="W35" s="1338"/>
      <c r="X35" s="1337"/>
      <c r="Y35" s="1338">
        <v>392</v>
      </c>
      <c r="Z35" s="1337">
        <v>392</v>
      </c>
      <c r="AA35" s="1338"/>
      <c r="AB35" s="1338"/>
      <c r="AC35" s="1338"/>
      <c r="AD35" s="1338"/>
      <c r="AE35" s="1338"/>
      <c r="AF35" s="1338"/>
      <c r="AG35" s="1338"/>
      <c r="AH35" s="1337"/>
      <c r="AI35" s="1338">
        <v>392</v>
      </c>
      <c r="AJ35" s="1337">
        <v>392</v>
      </c>
      <c r="AK35" s="1339"/>
    </row>
    <row r="36" spans="2:37" s="3" customFormat="1" ht="12.75" customHeight="1">
      <c r="B36" s="988"/>
      <c r="C36" s="989"/>
      <c r="D36" s="999"/>
      <c r="E36" s="999"/>
      <c r="F36" s="999"/>
      <c r="G36" s="999"/>
      <c r="H36" s="999"/>
      <c r="I36" s="999"/>
      <c r="J36" s="999"/>
      <c r="K36" s="999"/>
      <c r="L36" s="999"/>
      <c r="M36" s="1000"/>
      <c r="N36" s="1000"/>
      <c r="Q36" s="1329"/>
      <c r="R36" s="1330"/>
      <c r="S36" s="1330"/>
      <c r="T36" s="1328"/>
      <c r="U36" s="1336" t="s">
        <v>50</v>
      </c>
      <c r="V36" s="1338"/>
      <c r="W36" s="1338"/>
      <c r="X36" s="1338"/>
      <c r="Y36" s="1337">
        <v>2</v>
      </c>
      <c r="Z36" s="1337">
        <v>2</v>
      </c>
      <c r="AA36" s="1338"/>
      <c r="AB36" s="1338"/>
      <c r="AC36" s="1338"/>
      <c r="AD36" s="1338"/>
      <c r="AE36" s="1338"/>
      <c r="AF36" s="1338"/>
      <c r="AG36" s="1338"/>
      <c r="AH36" s="1338"/>
      <c r="AI36" s="1337">
        <v>2</v>
      </c>
      <c r="AJ36" s="1337">
        <v>2</v>
      </c>
      <c r="AK36" s="1339"/>
    </row>
    <row r="37" spans="2:37" s="3" customFormat="1" ht="18.75" customHeight="1">
      <c r="B37" s="991" t="s">
        <v>57</v>
      </c>
      <c r="C37" s="986"/>
      <c r="N37" s="1001"/>
      <c r="Q37" s="1329"/>
      <c r="R37" s="1330"/>
      <c r="S37" s="1330"/>
      <c r="T37" s="1328"/>
      <c r="U37" s="1336" t="s">
        <v>345</v>
      </c>
      <c r="V37" s="1337"/>
      <c r="W37" s="1338"/>
      <c r="X37" s="1337">
        <v>11</v>
      </c>
      <c r="Y37" s="1337"/>
      <c r="Z37" s="1337">
        <v>11</v>
      </c>
      <c r="AA37" s="1338"/>
      <c r="AB37" s="1338"/>
      <c r="AC37" s="1338"/>
      <c r="AD37" s="1338"/>
      <c r="AE37" s="1338"/>
      <c r="AF37" s="1337"/>
      <c r="AG37" s="1338"/>
      <c r="AH37" s="1337">
        <v>11</v>
      </c>
      <c r="AI37" s="1337"/>
      <c r="AJ37" s="1337">
        <v>11</v>
      </c>
      <c r="AK37" s="1339"/>
    </row>
    <row r="38" spans="2:37" s="3" customFormat="1" ht="18.75" customHeight="1" thickBot="1">
      <c r="Q38" s="1329"/>
      <c r="R38" s="1330"/>
      <c r="S38" s="1330"/>
      <c r="T38" s="1328"/>
      <c r="U38" s="1336" t="s">
        <v>346</v>
      </c>
      <c r="V38" s="1338"/>
      <c r="W38" s="1338"/>
      <c r="X38" s="1338">
        <v>1</v>
      </c>
      <c r="Y38" s="1337"/>
      <c r="Z38" s="1337">
        <v>1</v>
      </c>
      <c r="AA38" s="1338"/>
      <c r="AB38" s="1338"/>
      <c r="AC38" s="1338"/>
      <c r="AD38" s="1338"/>
      <c r="AE38" s="1338"/>
      <c r="AF38" s="1338"/>
      <c r="AG38" s="1338"/>
      <c r="AH38" s="1338">
        <v>1</v>
      </c>
      <c r="AI38" s="1337"/>
      <c r="AJ38" s="1337">
        <v>1</v>
      </c>
      <c r="AK38" s="1339"/>
    </row>
    <row r="39" spans="2:37" s="3" customFormat="1" ht="18.75" customHeight="1" thickBot="1">
      <c r="B39" s="1825" t="s">
        <v>0</v>
      </c>
      <c r="C39" s="1822" t="s">
        <v>1</v>
      </c>
      <c r="D39" s="1839" t="s">
        <v>41</v>
      </c>
      <c r="E39" s="1840"/>
      <c r="F39" s="1840"/>
      <c r="G39" s="1840"/>
      <c r="H39" s="1840"/>
      <c r="I39" s="1840"/>
      <c r="J39" s="1840"/>
      <c r="K39" s="1840"/>
      <c r="L39" s="1840"/>
      <c r="M39" s="1841"/>
      <c r="N39" s="1828" t="s">
        <v>42</v>
      </c>
      <c r="O39" s="84"/>
      <c r="Q39" s="1329"/>
      <c r="R39" s="1330"/>
      <c r="S39" s="1330"/>
      <c r="T39" s="1328"/>
      <c r="U39" s="1336" t="s">
        <v>271</v>
      </c>
      <c r="V39" s="1338">
        <v>1</v>
      </c>
      <c r="W39" s="1338"/>
      <c r="X39" s="1338">
        <v>10</v>
      </c>
      <c r="Y39" s="1337">
        <v>2</v>
      </c>
      <c r="Z39" s="1337">
        <v>13</v>
      </c>
      <c r="AA39" s="1338"/>
      <c r="AB39" s="1338"/>
      <c r="AC39" s="1338"/>
      <c r="AD39" s="1338"/>
      <c r="AE39" s="1338"/>
      <c r="AF39" s="1338">
        <v>1</v>
      </c>
      <c r="AG39" s="1338"/>
      <c r="AH39" s="1338">
        <v>10</v>
      </c>
      <c r="AI39" s="1337">
        <v>2</v>
      </c>
      <c r="AJ39" s="1337">
        <v>13</v>
      </c>
      <c r="AK39" s="1339"/>
    </row>
    <row r="40" spans="2:37" s="3" customFormat="1" ht="18.75" customHeight="1" thickTop="1">
      <c r="B40" s="1826"/>
      <c r="C40" s="1823"/>
      <c r="D40" s="1833" t="s">
        <v>43</v>
      </c>
      <c r="E40" s="1843"/>
      <c r="F40" s="1843"/>
      <c r="G40" s="1843"/>
      <c r="H40" s="1844"/>
      <c r="I40" s="1833" t="s">
        <v>44</v>
      </c>
      <c r="J40" s="1843"/>
      <c r="K40" s="1843"/>
      <c r="L40" s="1843"/>
      <c r="M40" s="1844"/>
      <c r="N40" s="1845"/>
      <c r="O40" s="84"/>
      <c r="Q40" s="1329"/>
      <c r="R40" s="1330"/>
      <c r="S40" s="1330"/>
      <c r="T40" s="1328"/>
      <c r="U40" s="1336" t="s">
        <v>347</v>
      </c>
      <c r="V40" s="1338"/>
      <c r="W40" s="1338"/>
      <c r="X40" s="1337"/>
      <c r="Y40" s="1337">
        <v>15</v>
      </c>
      <c r="Z40" s="1337">
        <v>15</v>
      </c>
      <c r="AA40" s="1338"/>
      <c r="AB40" s="1338"/>
      <c r="AC40" s="1338"/>
      <c r="AD40" s="1338"/>
      <c r="AE40" s="1338"/>
      <c r="AF40" s="1338"/>
      <c r="AG40" s="1338"/>
      <c r="AH40" s="1337"/>
      <c r="AI40" s="1337">
        <v>15</v>
      </c>
      <c r="AJ40" s="1337">
        <v>15</v>
      </c>
      <c r="AK40" s="1339"/>
    </row>
    <row r="41" spans="2:37" s="3" customFormat="1" ht="18.75" customHeight="1" thickBot="1">
      <c r="B41" s="1827"/>
      <c r="C41" s="1824"/>
      <c r="D41" s="1647" t="s">
        <v>45</v>
      </c>
      <c r="E41" s="1648" t="s">
        <v>46</v>
      </c>
      <c r="F41" s="1648" t="s">
        <v>47</v>
      </c>
      <c r="G41" s="1649" t="s">
        <v>48</v>
      </c>
      <c r="H41" s="1650" t="s">
        <v>49</v>
      </c>
      <c r="I41" s="1647" t="s">
        <v>45</v>
      </c>
      <c r="J41" s="1648" t="s">
        <v>46</v>
      </c>
      <c r="K41" s="1648" t="s">
        <v>47</v>
      </c>
      <c r="L41" s="1649" t="s">
        <v>48</v>
      </c>
      <c r="M41" s="1651" t="s">
        <v>49</v>
      </c>
      <c r="N41" s="1846"/>
      <c r="O41" s="84"/>
      <c r="Q41" s="1329"/>
      <c r="R41" s="1330"/>
      <c r="S41" s="1330"/>
      <c r="T41" s="1328"/>
      <c r="U41" s="1336" t="s">
        <v>272</v>
      </c>
      <c r="V41" s="1338"/>
      <c r="W41" s="1338"/>
      <c r="X41" s="1338"/>
      <c r="Y41" s="1337">
        <v>12</v>
      </c>
      <c r="Z41" s="1337">
        <v>12</v>
      </c>
      <c r="AA41" s="1338"/>
      <c r="AB41" s="1338"/>
      <c r="AC41" s="1338"/>
      <c r="AD41" s="1338"/>
      <c r="AE41" s="1338"/>
      <c r="AF41" s="1338"/>
      <c r="AG41" s="1338"/>
      <c r="AH41" s="1338"/>
      <c r="AI41" s="1337">
        <v>12</v>
      </c>
      <c r="AJ41" s="1337">
        <v>12</v>
      </c>
      <c r="AK41" s="1339"/>
    </row>
    <row r="42" spans="2:37" s="3" customFormat="1" ht="18.75" customHeight="1" thickTop="1">
      <c r="B42" s="293">
        <v>1</v>
      </c>
      <c r="C42" s="677" t="s">
        <v>236</v>
      </c>
      <c r="D42" s="1155" t="str">
        <f>+IF(AC9&lt;&gt;"",AC9,"")</f>
        <v/>
      </c>
      <c r="E42" s="1156" t="str">
        <f>+IF(AA9&lt;&gt;"",AA9,"")</f>
        <v/>
      </c>
      <c r="F42" s="1157">
        <f>+IF(AD9&lt;&gt;"",AD9,"")</f>
        <v>522.00000000000045</v>
      </c>
      <c r="G42" s="1158">
        <f>+IF(AB9&lt;&gt;"",AB9,"")</f>
        <v>3378.0000000000009</v>
      </c>
      <c r="H42" s="1159">
        <f t="shared" ref="H42:H66" si="16">+SUM(D42:G42)</f>
        <v>3900.0000000000014</v>
      </c>
      <c r="I42" s="1160">
        <f>+IF(X9&lt;&gt;"",X9,"")</f>
        <v>1</v>
      </c>
      <c r="J42" s="1157" t="str">
        <f>+IF(V9&lt;&gt;"",V9,"")</f>
        <v/>
      </c>
      <c r="K42" s="1157">
        <f>+IF(Y9&lt;&gt;"",Y9,"")</f>
        <v>64.000000000000014</v>
      </c>
      <c r="L42" s="1161">
        <f>+IF(W9&lt;&gt;"",W9,"")</f>
        <v>1</v>
      </c>
      <c r="M42" s="1159">
        <f>SUM(I42:L42)</f>
        <v>66.000000000000014</v>
      </c>
      <c r="N42" s="1162">
        <f t="shared" ref="N42:N64" si="17">H42+M42</f>
        <v>3966.0000000000014</v>
      </c>
      <c r="O42" s="990"/>
      <c r="Q42" s="1329"/>
      <c r="R42" s="1330"/>
      <c r="S42" s="1330"/>
      <c r="T42" s="1328"/>
      <c r="U42" s="1336" t="s">
        <v>348</v>
      </c>
      <c r="V42" s="1337"/>
      <c r="W42" s="1338"/>
      <c r="X42" s="1338">
        <v>13</v>
      </c>
      <c r="Y42" s="1338"/>
      <c r="Z42" s="1337">
        <v>13</v>
      </c>
      <c r="AA42" s="1338"/>
      <c r="AB42" s="1338"/>
      <c r="AC42" s="1338"/>
      <c r="AD42" s="1338"/>
      <c r="AE42" s="1338"/>
      <c r="AF42" s="1337"/>
      <c r="AG42" s="1338"/>
      <c r="AH42" s="1338">
        <v>13</v>
      </c>
      <c r="AI42" s="1338"/>
      <c r="AJ42" s="1337">
        <v>13</v>
      </c>
      <c r="AK42" s="1339"/>
    </row>
    <row r="43" spans="2:37" s="3" customFormat="1" ht="18.75" customHeight="1">
      <c r="B43" s="293">
        <v>2</v>
      </c>
      <c r="C43" s="677" t="s">
        <v>264</v>
      </c>
      <c r="D43" s="1155" t="str">
        <f t="shared" ref="D43:D64" si="18">+IF(AC10&lt;&gt;"",AC10,"")</f>
        <v/>
      </c>
      <c r="E43" s="1156" t="str">
        <f t="shared" ref="E43:E64" si="19">+IF(AA10&lt;&gt;"",AA10,"")</f>
        <v/>
      </c>
      <c r="F43" s="1157">
        <f t="shared" ref="F43:F64" si="20">+IF(AD10&lt;&gt;"",AD10,"")</f>
        <v>2</v>
      </c>
      <c r="G43" s="1158">
        <f t="shared" ref="G43:G64" si="21">+IF(AB10&lt;&gt;"",AB10,"")</f>
        <v>2820.0000000000009</v>
      </c>
      <c r="H43" s="1159">
        <f t="shared" si="16"/>
        <v>2822.0000000000009</v>
      </c>
      <c r="I43" s="1160" t="str">
        <f t="shared" ref="I43:I64" si="22">+IF(X10&lt;&gt;"",X10,"")</f>
        <v/>
      </c>
      <c r="J43" s="1157" t="str">
        <f t="shared" ref="J43:J64" si="23">+IF(V10&lt;&gt;"",V10,"")</f>
        <v/>
      </c>
      <c r="K43" s="1157" t="str">
        <f t="shared" ref="K43:K64" si="24">+IF(Y10&lt;&gt;"",Y10,"")</f>
        <v/>
      </c>
      <c r="L43" s="1161" t="str">
        <f t="shared" ref="L43:L64" si="25">+IF(W10&lt;&gt;"",W10,"")</f>
        <v/>
      </c>
      <c r="M43" s="1159"/>
      <c r="N43" s="1162">
        <f t="shared" si="17"/>
        <v>2822.0000000000009</v>
      </c>
      <c r="O43" s="990"/>
      <c r="Q43" s="1329"/>
      <c r="R43" s="1330"/>
      <c r="S43" s="1330"/>
      <c r="T43" s="1328"/>
      <c r="U43" s="1336" t="s">
        <v>51</v>
      </c>
      <c r="V43" s="1337"/>
      <c r="W43" s="1338"/>
      <c r="X43" s="1337">
        <v>1</v>
      </c>
      <c r="Y43" s="1337">
        <v>20</v>
      </c>
      <c r="Z43" s="1337">
        <v>21</v>
      </c>
      <c r="AA43" s="1338"/>
      <c r="AB43" s="1338"/>
      <c r="AC43" s="1338"/>
      <c r="AD43" s="1338"/>
      <c r="AE43" s="1338"/>
      <c r="AF43" s="1337"/>
      <c r="AG43" s="1338"/>
      <c r="AH43" s="1337">
        <v>1</v>
      </c>
      <c r="AI43" s="1337">
        <v>20</v>
      </c>
      <c r="AJ43" s="1337">
        <v>21</v>
      </c>
      <c r="AK43" s="1339"/>
    </row>
    <row r="44" spans="2:37" s="3" customFormat="1" ht="18.75" customHeight="1">
      <c r="B44" s="293">
        <v>3</v>
      </c>
      <c r="C44" s="677" t="s">
        <v>176</v>
      </c>
      <c r="D44" s="1155" t="str">
        <f t="shared" si="18"/>
        <v/>
      </c>
      <c r="E44" s="1156" t="str">
        <f t="shared" si="19"/>
        <v/>
      </c>
      <c r="F44" s="1157">
        <f t="shared" si="20"/>
        <v>1577.0000000000018</v>
      </c>
      <c r="G44" s="1158">
        <f t="shared" si="21"/>
        <v>251650.99999999991</v>
      </c>
      <c r="H44" s="1159">
        <f>+SUM(D44:G44)</f>
        <v>253227.99999999991</v>
      </c>
      <c r="I44" s="1160" t="str">
        <f t="shared" si="22"/>
        <v/>
      </c>
      <c r="J44" s="1157" t="str">
        <f t="shared" si="23"/>
        <v/>
      </c>
      <c r="K44" s="1157">
        <f t="shared" si="24"/>
        <v>71.000000000000014</v>
      </c>
      <c r="L44" s="1161" t="str">
        <f t="shared" si="25"/>
        <v/>
      </c>
      <c r="M44" s="1159">
        <f t="shared" ref="M44:M64" si="26">SUM(I44:L44)</f>
        <v>71.000000000000014</v>
      </c>
      <c r="N44" s="1162">
        <f t="shared" si="17"/>
        <v>253298.99999999991</v>
      </c>
      <c r="O44" s="990"/>
      <c r="Q44" s="1329"/>
      <c r="R44" s="1330"/>
      <c r="S44" s="1330"/>
      <c r="T44" s="1328"/>
      <c r="U44" s="1336" t="s">
        <v>52</v>
      </c>
      <c r="V44" s="1337">
        <v>3</v>
      </c>
      <c r="W44" s="1338"/>
      <c r="X44" s="1337">
        <v>5</v>
      </c>
      <c r="Y44" s="1337">
        <v>2</v>
      </c>
      <c r="Z44" s="1337">
        <v>10</v>
      </c>
      <c r="AA44" s="1338"/>
      <c r="AB44" s="1338"/>
      <c r="AC44" s="1338"/>
      <c r="AD44" s="1338"/>
      <c r="AE44" s="1338"/>
      <c r="AF44" s="1337">
        <v>3</v>
      </c>
      <c r="AG44" s="1338"/>
      <c r="AH44" s="1337">
        <v>5</v>
      </c>
      <c r="AI44" s="1337">
        <v>2</v>
      </c>
      <c r="AJ44" s="1337">
        <v>10</v>
      </c>
      <c r="AK44" s="1339"/>
    </row>
    <row r="45" spans="2:37" s="3" customFormat="1" ht="18.75" customHeight="1">
      <c r="B45" s="293">
        <v>4</v>
      </c>
      <c r="C45" s="677" t="s">
        <v>4</v>
      </c>
      <c r="D45" s="1155" t="str">
        <f t="shared" si="18"/>
        <v/>
      </c>
      <c r="E45" s="1156" t="str">
        <f t="shared" si="19"/>
        <v/>
      </c>
      <c r="F45" s="1157">
        <f t="shared" si="20"/>
        <v>1564.0000000000005</v>
      </c>
      <c r="G45" s="1158">
        <f t="shared" si="21"/>
        <v>498945.99999999913</v>
      </c>
      <c r="H45" s="1159">
        <f t="shared" si="16"/>
        <v>500509.99999999913</v>
      </c>
      <c r="I45" s="1160" t="str">
        <f t="shared" si="22"/>
        <v/>
      </c>
      <c r="J45" s="1157">
        <f t="shared" si="23"/>
        <v>1</v>
      </c>
      <c r="K45" s="1157">
        <f t="shared" si="24"/>
        <v>40.000000000000007</v>
      </c>
      <c r="L45" s="1161" t="str">
        <f t="shared" si="25"/>
        <v/>
      </c>
      <c r="M45" s="1159">
        <f t="shared" si="26"/>
        <v>41.000000000000007</v>
      </c>
      <c r="N45" s="1162">
        <f t="shared" si="17"/>
        <v>500550.99999999913</v>
      </c>
      <c r="O45" s="990"/>
      <c r="Q45" s="1329"/>
      <c r="R45" s="1330"/>
      <c r="S45" s="1330"/>
      <c r="T45" s="1328"/>
      <c r="U45" s="1336" t="s">
        <v>240</v>
      </c>
      <c r="V45" s="1337">
        <v>6</v>
      </c>
      <c r="W45" s="1338"/>
      <c r="X45" s="1338">
        <v>6</v>
      </c>
      <c r="Y45" s="1337">
        <v>282.00000000000011</v>
      </c>
      <c r="Z45" s="1337">
        <v>294</v>
      </c>
      <c r="AA45" s="1338"/>
      <c r="AB45" s="1338"/>
      <c r="AC45" s="1338"/>
      <c r="AD45" s="1338"/>
      <c r="AE45" s="1338"/>
      <c r="AF45" s="1337">
        <v>6</v>
      </c>
      <c r="AG45" s="1338"/>
      <c r="AH45" s="1338">
        <v>6</v>
      </c>
      <c r="AI45" s="1337">
        <v>282.00000000000011</v>
      </c>
      <c r="AJ45" s="1337">
        <v>294</v>
      </c>
      <c r="AK45" s="1339"/>
    </row>
    <row r="46" spans="2:37" s="3" customFormat="1" ht="18.75" customHeight="1">
      <c r="B46" s="293">
        <v>5</v>
      </c>
      <c r="C46" s="677" t="s">
        <v>6</v>
      </c>
      <c r="D46" s="1155" t="str">
        <f t="shared" si="18"/>
        <v/>
      </c>
      <c r="E46" s="1156" t="str">
        <f t="shared" si="19"/>
        <v/>
      </c>
      <c r="F46" s="1157">
        <f t="shared" si="20"/>
        <v>1</v>
      </c>
      <c r="G46" s="1158">
        <f t="shared" si="21"/>
        <v>2057</v>
      </c>
      <c r="H46" s="1159">
        <f t="shared" si="16"/>
        <v>2058</v>
      </c>
      <c r="I46" s="1160" t="str">
        <f t="shared" si="22"/>
        <v/>
      </c>
      <c r="J46" s="1157" t="str">
        <f t="shared" si="23"/>
        <v/>
      </c>
      <c r="K46" s="1157" t="str">
        <f t="shared" si="24"/>
        <v/>
      </c>
      <c r="L46" s="1161" t="str">
        <f t="shared" si="25"/>
        <v/>
      </c>
      <c r="M46" s="1159"/>
      <c r="N46" s="1162">
        <f t="shared" si="17"/>
        <v>2058</v>
      </c>
      <c r="O46" s="990"/>
      <c r="Q46" s="1329"/>
      <c r="R46" s="1330"/>
      <c r="S46" s="1330"/>
      <c r="T46" s="1328"/>
      <c r="U46" s="1336" t="s">
        <v>241</v>
      </c>
      <c r="V46" s="1337">
        <v>1</v>
      </c>
      <c r="W46" s="1338"/>
      <c r="X46" s="1337"/>
      <c r="Y46" s="1337">
        <v>5</v>
      </c>
      <c r="Z46" s="1337">
        <v>6</v>
      </c>
      <c r="AA46" s="1338"/>
      <c r="AB46" s="1338"/>
      <c r="AC46" s="1338"/>
      <c r="AD46" s="1338"/>
      <c r="AE46" s="1338"/>
      <c r="AF46" s="1337">
        <v>1</v>
      </c>
      <c r="AG46" s="1338"/>
      <c r="AH46" s="1337"/>
      <c r="AI46" s="1337">
        <v>5</v>
      </c>
      <c r="AJ46" s="1337">
        <v>6</v>
      </c>
      <c r="AK46" s="1339"/>
    </row>
    <row r="47" spans="2:37" s="3" customFormat="1" ht="18.75" customHeight="1">
      <c r="B47" s="293">
        <v>6</v>
      </c>
      <c r="C47" s="1163" t="s">
        <v>8</v>
      </c>
      <c r="D47" s="1155" t="str">
        <f t="shared" si="18"/>
        <v/>
      </c>
      <c r="E47" s="1156" t="str">
        <f t="shared" si="19"/>
        <v/>
      </c>
      <c r="F47" s="1157">
        <f t="shared" si="20"/>
        <v>953.00000000000023</v>
      </c>
      <c r="G47" s="1158">
        <f t="shared" si="21"/>
        <v>312902</v>
      </c>
      <c r="H47" s="1159">
        <f t="shared" si="16"/>
        <v>313855</v>
      </c>
      <c r="I47" s="1160" t="str">
        <f t="shared" si="22"/>
        <v/>
      </c>
      <c r="J47" s="1157" t="str">
        <f t="shared" si="23"/>
        <v/>
      </c>
      <c r="K47" s="1157">
        <f t="shared" si="24"/>
        <v>1</v>
      </c>
      <c r="L47" s="1161" t="str">
        <f t="shared" si="25"/>
        <v/>
      </c>
      <c r="M47" s="1159">
        <f t="shared" si="26"/>
        <v>1</v>
      </c>
      <c r="N47" s="1162">
        <f t="shared" si="17"/>
        <v>313856</v>
      </c>
      <c r="O47" s="990"/>
      <c r="Q47" s="1329"/>
      <c r="R47" s="1330"/>
      <c r="S47" s="1330"/>
      <c r="T47" s="1328"/>
      <c r="U47" s="1336" t="s">
        <v>349</v>
      </c>
      <c r="V47" s="1338">
        <v>6</v>
      </c>
      <c r="W47" s="1338"/>
      <c r="X47" s="1338">
        <v>13</v>
      </c>
      <c r="Y47" s="1337">
        <v>144.99999999999994</v>
      </c>
      <c r="Z47" s="1337">
        <v>164.00000000000006</v>
      </c>
      <c r="AA47" s="1338"/>
      <c r="AB47" s="1338"/>
      <c r="AC47" s="1338"/>
      <c r="AD47" s="1338"/>
      <c r="AE47" s="1338"/>
      <c r="AF47" s="1338">
        <v>6</v>
      </c>
      <c r="AG47" s="1338"/>
      <c r="AH47" s="1338">
        <v>13</v>
      </c>
      <c r="AI47" s="1337">
        <v>144.99999999999994</v>
      </c>
      <c r="AJ47" s="1337">
        <v>164.00000000000006</v>
      </c>
      <c r="AK47" s="1339"/>
    </row>
    <row r="48" spans="2:37" s="3" customFormat="1" ht="18.75" customHeight="1">
      <c r="B48" s="293">
        <v>7</v>
      </c>
      <c r="C48" s="677" t="s">
        <v>10</v>
      </c>
      <c r="D48" s="1155" t="str">
        <f t="shared" si="18"/>
        <v/>
      </c>
      <c r="E48" s="1156" t="str">
        <f t="shared" si="19"/>
        <v/>
      </c>
      <c r="F48" s="1157">
        <f t="shared" si="20"/>
        <v>1201.0000000000002</v>
      </c>
      <c r="G48" s="1158">
        <f t="shared" si="21"/>
        <v>583734.00000000221</v>
      </c>
      <c r="H48" s="1159">
        <f t="shared" si="16"/>
        <v>584935.00000000221</v>
      </c>
      <c r="I48" s="1160">
        <f t="shared" si="22"/>
        <v>1</v>
      </c>
      <c r="J48" s="1157" t="str">
        <f t="shared" si="23"/>
        <v/>
      </c>
      <c r="K48" s="1157">
        <f t="shared" si="24"/>
        <v>5</v>
      </c>
      <c r="L48" s="1161" t="str">
        <f t="shared" si="25"/>
        <v/>
      </c>
      <c r="M48" s="1159">
        <f t="shared" si="26"/>
        <v>6</v>
      </c>
      <c r="N48" s="1162">
        <f t="shared" si="17"/>
        <v>584941.00000000221</v>
      </c>
      <c r="O48" s="990"/>
      <c r="Q48" s="1329"/>
      <c r="R48" s="1330"/>
      <c r="S48" s="1330"/>
      <c r="T48" s="1328"/>
      <c r="U48" s="1336" t="s">
        <v>242</v>
      </c>
      <c r="V48" s="1338">
        <v>1</v>
      </c>
      <c r="W48" s="1338"/>
      <c r="X48" s="1337"/>
      <c r="Y48" s="1337">
        <v>18</v>
      </c>
      <c r="Z48" s="1337">
        <v>19</v>
      </c>
      <c r="AA48" s="1338"/>
      <c r="AB48" s="1338"/>
      <c r="AC48" s="1338"/>
      <c r="AD48" s="1338"/>
      <c r="AE48" s="1338"/>
      <c r="AF48" s="1338">
        <v>1</v>
      </c>
      <c r="AG48" s="1338"/>
      <c r="AH48" s="1337"/>
      <c r="AI48" s="1337">
        <v>18</v>
      </c>
      <c r="AJ48" s="1337">
        <v>19</v>
      </c>
      <c r="AK48" s="1339"/>
    </row>
    <row r="49" spans="2:37" s="3" customFormat="1" ht="18.75" customHeight="1">
      <c r="B49" s="293">
        <v>8</v>
      </c>
      <c r="C49" s="677" t="s">
        <v>12</v>
      </c>
      <c r="D49" s="1155" t="str">
        <f t="shared" si="18"/>
        <v/>
      </c>
      <c r="E49" s="1156" t="str">
        <f t="shared" si="19"/>
        <v/>
      </c>
      <c r="F49" s="1157">
        <f t="shared" si="20"/>
        <v>526.99999999999989</v>
      </c>
      <c r="G49" s="1158">
        <f t="shared" si="21"/>
        <v>97980.999999999942</v>
      </c>
      <c r="H49" s="1159">
        <f t="shared" si="16"/>
        <v>98507.999999999942</v>
      </c>
      <c r="I49" s="1160" t="str">
        <f t="shared" si="22"/>
        <v/>
      </c>
      <c r="J49" s="1157" t="str">
        <f t="shared" si="23"/>
        <v/>
      </c>
      <c r="K49" s="1157">
        <f t="shared" si="24"/>
        <v>3</v>
      </c>
      <c r="L49" s="1161" t="str">
        <f t="shared" si="25"/>
        <v/>
      </c>
      <c r="M49" s="1159">
        <f t="shared" si="26"/>
        <v>3</v>
      </c>
      <c r="N49" s="1162">
        <f t="shared" si="17"/>
        <v>98510.999999999942</v>
      </c>
      <c r="O49" s="990"/>
      <c r="Q49" s="1329"/>
      <c r="R49" s="1330"/>
      <c r="S49" s="1330"/>
      <c r="T49" s="1328"/>
      <c r="U49" s="1336" t="s">
        <v>53</v>
      </c>
      <c r="V49" s="1338">
        <v>1</v>
      </c>
      <c r="W49" s="1338"/>
      <c r="X49" s="1338">
        <v>1</v>
      </c>
      <c r="Y49" s="1337">
        <v>3</v>
      </c>
      <c r="Z49" s="1337">
        <v>5</v>
      </c>
      <c r="AA49" s="1338"/>
      <c r="AB49" s="1338"/>
      <c r="AC49" s="1338"/>
      <c r="AD49" s="1338"/>
      <c r="AE49" s="1338"/>
      <c r="AF49" s="1338">
        <v>1</v>
      </c>
      <c r="AG49" s="1338"/>
      <c r="AH49" s="1338">
        <v>1</v>
      </c>
      <c r="AI49" s="1337">
        <v>3</v>
      </c>
      <c r="AJ49" s="1337">
        <v>5</v>
      </c>
      <c r="AK49" s="1339"/>
    </row>
    <row r="50" spans="2:37" s="3" customFormat="1" ht="18.75" customHeight="1">
      <c r="B50" s="293">
        <v>9</v>
      </c>
      <c r="C50" s="677" t="s">
        <v>14</v>
      </c>
      <c r="D50" s="1155">
        <f t="shared" si="18"/>
        <v>1</v>
      </c>
      <c r="E50" s="1157">
        <f t="shared" si="19"/>
        <v>1</v>
      </c>
      <c r="F50" s="1157">
        <f t="shared" si="20"/>
        <v>1338.9999999999986</v>
      </c>
      <c r="G50" s="1158">
        <f t="shared" si="21"/>
        <v>855989.00000000035</v>
      </c>
      <c r="H50" s="1159">
        <f t="shared" si="16"/>
        <v>857330.00000000035</v>
      </c>
      <c r="I50" s="1160" t="str">
        <f t="shared" si="22"/>
        <v/>
      </c>
      <c r="J50" s="1157" t="str">
        <f t="shared" si="23"/>
        <v/>
      </c>
      <c r="K50" s="1157">
        <f t="shared" si="24"/>
        <v>2</v>
      </c>
      <c r="L50" s="1161" t="str">
        <f t="shared" si="25"/>
        <v/>
      </c>
      <c r="M50" s="1159">
        <f t="shared" si="26"/>
        <v>2</v>
      </c>
      <c r="N50" s="1162">
        <f t="shared" si="17"/>
        <v>857332.00000000035</v>
      </c>
      <c r="O50" s="990"/>
      <c r="Q50" s="1329"/>
      <c r="R50" s="1330"/>
      <c r="S50" s="1330"/>
      <c r="T50" s="1328"/>
      <c r="U50" s="1336" t="s">
        <v>307</v>
      </c>
      <c r="V50" s="1338"/>
      <c r="W50" s="1338"/>
      <c r="X50" s="1338"/>
      <c r="Y50" s="1337">
        <v>4</v>
      </c>
      <c r="Z50" s="1337">
        <v>4</v>
      </c>
      <c r="AA50" s="1338"/>
      <c r="AB50" s="1338"/>
      <c r="AC50" s="1338"/>
      <c r="AD50" s="1338"/>
      <c r="AE50" s="1338"/>
      <c r="AF50" s="1338"/>
      <c r="AG50" s="1338"/>
      <c r="AH50" s="1338"/>
      <c r="AI50" s="1337">
        <v>4</v>
      </c>
      <c r="AJ50" s="1337">
        <v>4</v>
      </c>
      <c r="AK50" s="1339"/>
    </row>
    <row r="51" spans="2:37" s="3" customFormat="1" ht="18.75" customHeight="1">
      <c r="B51" s="293">
        <v>10</v>
      </c>
      <c r="C51" s="677" t="s">
        <v>16</v>
      </c>
      <c r="D51" s="1155" t="str">
        <f t="shared" si="18"/>
        <v/>
      </c>
      <c r="E51" s="1157" t="str">
        <f t="shared" si="19"/>
        <v/>
      </c>
      <c r="F51" s="1157">
        <f t="shared" si="20"/>
        <v>1639.0000000000011</v>
      </c>
      <c r="G51" s="1158">
        <f t="shared" si="21"/>
        <v>515968.99999999715</v>
      </c>
      <c r="H51" s="1159">
        <f t="shared" si="16"/>
        <v>517607.99999999715</v>
      </c>
      <c r="I51" s="1160" t="str">
        <f t="shared" si="22"/>
        <v/>
      </c>
      <c r="J51" s="1157">
        <f t="shared" si="23"/>
        <v>1</v>
      </c>
      <c r="K51" s="1157">
        <f t="shared" si="24"/>
        <v>94.000000000000014</v>
      </c>
      <c r="L51" s="1161" t="str">
        <f t="shared" si="25"/>
        <v/>
      </c>
      <c r="M51" s="1159">
        <f t="shared" si="26"/>
        <v>95.000000000000014</v>
      </c>
      <c r="N51" s="1162">
        <f t="shared" si="17"/>
        <v>517702.99999999715</v>
      </c>
      <c r="O51" s="990"/>
      <c r="Q51" s="1329"/>
      <c r="R51" s="1330"/>
      <c r="S51" s="1330"/>
      <c r="T51" s="1328"/>
      <c r="U51" s="1336" t="s">
        <v>308</v>
      </c>
      <c r="V51" s="1337">
        <v>3</v>
      </c>
      <c r="W51" s="1338"/>
      <c r="X51" s="1337"/>
      <c r="Y51" s="1337">
        <v>114.00000000000001</v>
      </c>
      <c r="Z51" s="1337">
        <v>117.00000000000003</v>
      </c>
      <c r="AA51" s="1338"/>
      <c r="AB51" s="1338"/>
      <c r="AC51" s="1338"/>
      <c r="AD51" s="1338"/>
      <c r="AE51" s="1338"/>
      <c r="AF51" s="1337">
        <v>3</v>
      </c>
      <c r="AG51" s="1338"/>
      <c r="AH51" s="1337"/>
      <c r="AI51" s="1337">
        <v>114.00000000000001</v>
      </c>
      <c r="AJ51" s="1337">
        <v>117.00000000000003</v>
      </c>
      <c r="AK51" s="1339"/>
    </row>
    <row r="52" spans="2:37" s="3" customFormat="1" ht="18.75" customHeight="1">
      <c r="B52" s="293">
        <v>11</v>
      </c>
      <c r="C52" s="1164" t="s">
        <v>19</v>
      </c>
      <c r="D52" s="1155" t="str">
        <f t="shared" si="18"/>
        <v/>
      </c>
      <c r="E52" s="1157" t="str">
        <f t="shared" si="19"/>
        <v/>
      </c>
      <c r="F52" s="1157">
        <f t="shared" si="20"/>
        <v>1399.000000000002</v>
      </c>
      <c r="G52" s="1158">
        <f t="shared" si="21"/>
        <v>385828.99999999849</v>
      </c>
      <c r="H52" s="1159">
        <f t="shared" si="16"/>
        <v>387227.99999999849</v>
      </c>
      <c r="I52" s="1160" t="str">
        <f t="shared" si="22"/>
        <v/>
      </c>
      <c r="J52" s="1157" t="str">
        <f t="shared" si="23"/>
        <v/>
      </c>
      <c r="K52" s="1157">
        <f t="shared" si="24"/>
        <v>53</v>
      </c>
      <c r="L52" s="1161" t="str">
        <f t="shared" si="25"/>
        <v/>
      </c>
      <c r="M52" s="1159">
        <f t="shared" si="26"/>
        <v>53</v>
      </c>
      <c r="N52" s="1162">
        <f t="shared" si="17"/>
        <v>387280.99999999849</v>
      </c>
      <c r="O52" s="990"/>
      <c r="Q52" s="1329"/>
      <c r="R52" s="1330"/>
      <c r="S52" s="1330"/>
      <c r="T52" s="1328"/>
      <c r="U52" s="1336" t="s">
        <v>54</v>
      </c>
      <c r="V52" s="1338">
        <v>6</v>
      </c>
      <c r="W52" s="1338"/>
      <c r="X52" s="1337">
        <v>8</v>
      </c>
      <c r="Y52" s="1338">
        <v>138.00000000000006</v>
      </c>
      <c r="Z52" s="1337">
        <v>152.00000000000003</v>
      </c>
      <c r="AA52" s="1338"/>
      <c r="AB52" s="1338"/>
      <c r="AC52" s="1338"/>
      <c r="AD52" s="1338"/>
      <c r="AE52" s="1338"/>
      <c r="AF52" s="1338">
        <v>6</v>
      </c>
      <c r="AG52" s="1338"/>
      <c r="AH52" s="1337">
        <v>8</v>
      </c>
      <c r="AI52" s="1338">
        <v>138.00000000000006</v>
      </c>
      <c r="AJ52" s="1337">
        <v>152.00000000000003</v>
      </c>
      <c r="AK52" s="1339"/>
    </row>
    <row r="53" spans="2:37" s="3" customFormat="1" ht="18.75" customHeight="1">
      <c r="B53" s="293">
        <v>12</v>
      </c>
      <c r="C53" s="1164" t="s">
        <v>20</v>
      </c>
      <c r="D53" s="1155" t="str">
        <f t="shared" si="18"/>
        <v/>
      </c>
      <c r="E53" s="1156" t="str">
        <f t="shared" si="19"/>
        <v/>
      </c>
      <c r="F53" s="1157">
        <f t="shared" si="20"/>
        <v>797.99999999999966</v>
      </c>
      <c r="G53" s="1158">
        <f t="shared" si="21"/>
        <v>175057.0000000002</v>
      </c>
      <c r="H53" s="1159">
        <f t="shared" si="16"/>
        <v>175855.0000000002</v>
      </c>
      <c r="I53" s="1160" t="str">
        <f t="shared" si="22"/>
        <v/>
      </c>
      <c r="J53" s="1157" t="str">
        <f t="shared" si="23"/>
        <v/>
      </c>
      <c r="K53" s="1157">
        <f t="shared" si="24"/>
        <v>19</v>
      </c>
      <c r="L53" s="1161" t="str">
        <f t="shared" si="25"/>
        <v/>
      </c>
      <c r="M53" s="1159">
        <f t="shared" si="26"/>
        <v>19</v>
      </c>
      <c r="N53" s="1162">
        <f t="shared" si="17"/>
        <v>175874.0000000002</v>
      </c>
      <c r="O53" s="990"/>
      <c r="Q53" s="1329"/>
      <c r="R53" s="1330"/>
      <c r="S53" s="1330"/>
      <c r="T53" s="1328"/>
      <c r="U53" s="1336" t="s">
        <v>309</v>
      </c>
      <c r="V53" s="1337"/>
      <c r="W53" s="1338"/>
      <c r="X53" s="1337">
        <v>6</v>
      </c>
      <c r="Y53" s="1337">
        <v>15</v>
      </c>
      <c r="Z53" s="1337">
        <v>21</v>
      </c>
      <c r="AA53" s="1338"/>
      <c r="AB53" s="1338"/>
      <c r="AC53" s="1338"/>
      <c r="AD53" s="1338"/>
      <c r="AE53" s="1338"/>
      <c r="AF53" s="1337"/>
      <c r="AG53" s="1338"/>
      <c r="AH53" s="1337">
        <v>6</v>
      </c>
      <c r="AI53" s="1337">
        <v>15</v>
      </c>
      <c r="AJ53" s="1337">
        <v>21</v>
      </c>
      <c r="AK53" s="1339"/>
    </row>
    <row r="54" spans="2:37" s="3" customFormat="1" ht="28.5">
      <c r="B54" s="293">
        <v>13</v>
      </c>
      <c r="C54" s="1164" t="s">
        <v>265</v>
      </c>
      <c r="D54" s="1155" t="str">
        <f t="shared" si="18"/>
        <v/>
      </c>
      <c r="E54" s="1156" t="str">
        <f t="shared" si="19"/>
        <v/>
      </c>
      <c r="F54" s="1157">
        <f t="shared" si="20"/>
        <v>1</v>
      </c>
      <c r="G54" s="1158">
        <f t="shared" si="21"/>
        <v>2068</v>
      </c>
      <c r="H54" s="1159">
        <f t="shared" si="16"/>
        <v>2069</v>
      </c>
      <c r="I54" s="1160" t="str">
        <f t="shared" si="22"/>
        <v/>
      </c>
      <c r="J54" s="1157" t="str">
        <f t="shared" si="23"/>
        <v/>
      </c>
      <c r="K54" s="1157" t="str">
        <f t="shared" si="24"/>
        <v/>
      </c>
      <c r="L54" s="1161" t="str">
        <f t="shared" si="25"/>
        <v/>
      </c>
      <c r="M54" s="1159"/>
      <c r="N54" s="1162">
        <f t="shared" si="17"/>
        <v>2069</v>
      </c>
      <c r="O54" s="990"/>
      <c r="Q54" s="1329"/>
      <c r="R54" s="1330"/>
      <c r="S54" s="1330"/>
      <c r="T54" s="1328"/>
      <c r="U54" s="1336" t="s">
        <v>243</v>
      </c>
      <c r="V54" s="1337">
        <v>2</v>
      </c>
      <c r="W54" s="1338"/>
      <c r="X54" s="1338">
        <v>1</v>
      </c>
      <c r="Y54" s="1337">
        <v>5</v>
      </c>
      <c r="Z54" s="1337">
        <v>8</v>
      </c>
      <c r="AA54" s="1338"/>
      <c r="AB54" s="1338"/>
      <c r="AC54" s="1338"/>
      <c r="AD54" s="1338"/>
      <c r="AE54" s="1338"/>
      <c r="AF54" s="1337">
        <v>2</v>
      </c>
      <c r="AG54" s="1338"/>
      <c r="AH54" s="1338">
        <v>1</v>
      </c>
      <c r="AI54" s="1337">
        <v>5</v>
      </c>
      <c r="AJ54" s="1337">
        <v>8</v>
      </c>
      <c r="AK54" s="1339"/>
    </row>
    <row r="55" spans="2:37" s="3" customFormat="1" ht="28.5">
      <c r="B55" s="293">
        <v>14</v>
      </c>
      <c r="C55" s="1164" t="s">
        <v>266</v>
      </c>
      <c r="D55" s="1155" t="str">
        <f t="shared" si="18"/>
        <v/>
      </c>
      <c r="E55" s="1156" t="str">
        <f t="shared" si="19"/>
        <v/>
      </c>
      <c r="F55" s="1157" t="str">
        <f t="shared" si="20"/>
        <v/>
      </c>
      <c r="G55" s="1158">
        <f t="shared" si="21"/>
        <v>6522.9999999999973</v>
      </c>
      <c r="H55" s="1159">
        <f t="shared" si="16"/>
        <v>6522.9999999999973</v>
      </c>
      <c r="I55" s="1160" t="str">
        <f t="shared" si="22"/>
        <v/>
      </c>
      <c r="J55" s="1157" t="str">
        <f t="shared" si="23"/>
        <v/>
      </c>
      <c r="K55" s="1157" t="str">
        <f t="shared" si="24"/>
        <v/>
      </c>
      <c r="L55" s="1161" t="str">
        <f t="shared" si="25"/>
        <v/>
      </c>
      <c r="M55" s="1159"/>
      <c r="N55" s="1162">
        <f t="shared" si="17"/>
        <v>6522.9999999999973</v>
      </c>
      <c r="O55" s="990"/>
      <c r="Q55" s="1329"/>
      <c r="R55" s="1330"/>
      <c r="S55" s="1330"/>
      <c r="T55" s="1328"/>
      <c r="U55" s="1336" t="s">
        <v>55</v>
      </c>
      <c r="V55" s="1337">
        <v>1</v>
      </c>
      <c r="W55" s="1338"/>
      <c r="X55" s="1337"/>
      <c r="Y55" s="1338">
        <v>2</v>
      </c>
      <c r="Z55" s="1337">
        <v>3</v>
      </c>
      <c r="AA55" s="1338"/>
      <c r="AB55" s="1338"/>
      <c r="AC55" s="1338"/>
      <c r="AD55" s="1338"/>
      <c r="AE55" s="1338"/>
      <c r="AF55" s="1337">
        <v>1</v>
      </c>
      <c r="AG55" s="1338"/>
      <c r="AH55" s="1337"/>
      <c r="AI55" s="1338">
        <v>2</v>
      </c>
      <c r="AJ55" s="1337">
        <v>3</v>
      </c>
      <c r="AK55" s="1339"/>
    </row>
    <row r="56" spans="2:37" s="3" customFormat="1" ht="28.5">
      <c r="B56" s="293">
        <v>15</v>
      </c>
      <c r="C56" s="1164" t="s">
        <v>22</v>
      </c>
      <c r="D56" s="1155" t="str">
        <f t="shared" si="18"/>
        <v/>
      </c>
      <c r="E56" s="1165" t="str">
        <f t="shared" si="19"/>
        <v/>
      </c>
      <c r="F56" s="1157">
        <f t="shared" si="20"/>
        <v>12.999999999999998</v>
      </c>
      <c r="G56" s="1158">
        <f t="shared" si="21"/>
        <v>8285.0000000000018</v>
      </c>
      <c r="H56" s="1159">
        <f t="shared" si="16"/>
        <v>8298.0000000000018</v>
      </c>
      <c r="I56" s="1160" t="str">
        <f t="shared" si="22"/>
        <v/>
      </c>
      <c r="J56" s="1157" t="str">
        <f t="shared" si="23"/>
        <v/>
      </c>
      <c r="K56" s="1157" t="str">
        <f t="shared" si="24"/>
        <v/>
      </c>
      <c r="L56" s="1161" t="str">
        <f t="shared" si="25"/>
        <v/>
      </c>
      <c r="M56" s="1159"/>
      <c r="N56" s="1162">
        <f t="shared" si="17"/>
        <v>8298.0000000000018</v>
      </c>
      <c r="O56" s="990"/>
      <c r="Q56" s="1329"/>
      <c r="R56" s="1330"/>
      <c r="S56" s="1330"/>
      <c r="T56" s="1328"/>
      <c r="U56" s="1336" t="s">
        <v>141</v>
      </c>
      <c r="V56" s="1337">
        <v>14</v>
      </c>
      <c r="W56" s="1338"/>
      <c r="X56" s="1338">
        <v>177</v>
      </c>
      <c r="Y56" s="1337"/>
      <c r="Z56" s="1337">
        <v>191</v>
      </c>
      <c r="AA56" s="1338"/>
      <c r="AB56" s="1338"/>
      <c r="AC56" s="1338"/>
      <c r="AD56" s="1338"/>
      <c r="AE56" s="1338"/>
      <c r="AF56" s="1337">
        <v>14</v>
      </c>
      <c r="AG56" s="1338"/>
      <c r="AH56" s="1338">
        <v>177</v>
      </c>
      <c r="AI56" s="1337"/>
      <c r="AJ56" s="1337">
        <v>191</v>
      </c>
      <c r="AK56" s="1339"/>
    </row>
    <row r="57" spans="2:37" s="3" customFormat="1" ht="28.5">
      <c r="B57" s="293">
        <v>16</v>
      </c>
      <c r="C57" s="1164" t="s">
        <v>24</v>
      </c>
      <c r="D57" s="1155" t="str">
        <f t="shared" si="18"/>
        <v/>
      </c>
      <c r="E57" s="1156" t="str">
        <f t="shared" si="19"/>
        <v/>
      </c>
      <c r="F57" s="1157">
        <f t="shared" si="20"/>
        <v>28.999999999999996</v>
      </c>
      <c r="G57" s="1158">
        <f t="shared" si="21"/>
        <v>26132.000000000033</v>
      </c>
      <c r="H57" s="1159">
        <f t="shared" si="16"/>
        <v>26161.000000000033</v>
      </c>
      <c r="I57" s="1160" t="str">
        <f t="shared" si="22"/>
        <v/>
      </c>
      <c r="J57" s="1157" t="str">
        <f t="shared" si="23"/>
        <v/>
      </c>
      <c r="K57" s="1157" t="str">
        <f t="shared" si="24"/>
        <v/>
      </c>
      <c r="L57" s="1161" t="str">
        <f t="shared" si="25"/>
        <v/>
      </c>
      <c r="M57" s="1159"/>
      <c r="N57" s="1162">
        <f t="shared" si="17"/>
        <v>26161.000000000033</v>
      </c>
      <c r="O57" s="990"/>
      <c r="Q57" s="1329"/>
      <c r="R57" s="1330"/>
      <c r="S57" s="1330"/>
      <c r="T57" s="1328"/>
      <c r="U57" s="1336" t="s">
        <v>273</v>
      </c>
      <c r="V57" s="1337">
        <v>2</v>
      </c>
      <c r="W57" s="1338"/>
      <c r="X57" s="1338"/>
      <c r="Y57" s="1338">
        <v>49</v>
      </c>
      <c r="Z57" s="1337">
        <v>51.000000000000007</v>
      </c>
      <c r="AA57" s="1338"/>
      <c r="AB57" s="1338"/>
      <c r="AC57" s="1338"/>
      <c r="AD57" s="1338"/>
      <c r="AE57" s="1338"/>
      <c r="AF57" s="1337">
        <v>2</v>
      </c>
      <c r="AG57" s="1338"/>
      <c r="AH57" s="1338"/>
      <c r="AI57" s="1338">
        <v>49</v>
      </c>
      <c r="AJ57" s="1337">
        <v>51.000000000000007</v>
      </c>
      <c r="AK57" s="1339"/>
    </row>
    <row r="58" spans="2:37" s="3" customFormat="1" ht="28.5">
      <c r="B58" s="293">
        <v>17</v>
      </c>
      <c r="C58" s="1164" t="s">
        <v>26</v>
      </c>
      <c r="D58" s="1155" t="str">
        <f t="shared" si="18"/>
        <v/>
      </c>
      <c r="E58" s="1156" t="str">
        <f t="shared" si="19"/>
        <v/>
      </c>
      <c r="F58" s="1157">
        <f t="shared" si="20"/>
        <v>25.999999999999996</v>
      </c>
      <c r="G58" s="1158">
        <f t="shared" si="21"/>
        <v>11868</v>
      </c>
      <c r="H58" s="1159">
        <f t="shared" si="16"/>
        <v>11894</v>
      </c>
      <c r="I58" s="1160" t="str">
        <f t="shared" si="22"/>
        <v/>
      </c>
      <c r="J58" s="1157" t="str">
        <f t="shared" si="23"/>
        <v/>
      </c>
      <c r="K58" s="1157" t="str">
        <f t="shared" si="24"/>
        <v/>
      </c>
      <c r="L58" s="1161" t="str">
        <f t="shared" si="25"/>
        <v/>
      </c>
      <c r="M58" s="1159"/>
      <c r="N58" s="1162">
        <f t="shared" si="17"/>
        <v>11894</v>
      </c>
      <c r="O58" s="990"/>
      <c r="Q58" s="1329"/>
      <c r="R58" s="1330"/>
      <c r="S58" s="1330"/>
      <c r="T58" s="1328"/>
      <c r="U58" s="1336" t="s">
        <v>244</v>
      </c>
      <c r="V58" s="1337">
        <v>1</v>
      </c>
      <c r="W58" s="1338"/>
      <c r="X58" s="1337"/>
      <c r="Y58" s="1337"/>
      <c r="Z58" s="1337">
        <v>1</v>
      </c>
      <c r="AA58" s="1338"/>
      <c r="AB58" s="1338"/>
      <c r="AC58" s="1338"/>
      <c r="AD58" s="1338"/>
      <c r="AE58" s="1338"/>
      <c r="AF58" s="1337">
        <v>1</v>
      </c>
      <c r="AG58" s="1338"/>
      <c r="AH58" s="1337"/>
      <c r="AI58" s="1337"/>
      <c r="AJ58" s="1337">
        <v>1</v>
      </c>
      <c r="AK58" s="1339"/>
    </row>
    <row r="59" spans="2:37" s="3" customFormat="1" ht="18.75" customHeight="1">
      <c r="B59" s="293">
        <v>18</v>
      </c>
      <c r="C59" s="1164" t="s">
        <v>237</v>
      </c>
      <c r="D59" s="1155" t="str">
        <f t="shared" si="18"/>
        <v/>
      </c>
      <c r="E59" s="1156" t="str">
        <f t="shared" si="19"/>
        <v/>
      </c>
      <c r="F59" s="1157">
        <f t="shared" si="20"/>
        <v>1671.000000000002</v>
      </c>
      <c r="G59" s="1158">
        <f t="shared" si="21"/>
        <v>1449262.0000000035</v>
      </c>
      <c r="H59" s="1159">
        <f t="shared" si="16"/>
        <v>1450933.0000000035</v>
      </c>
      <c r="I59" s="1160" t="str">
        <f t="shared" si="22"/>
        <v/>
      </c>
      <c r="J59" s="1157">
        <f t="shared" si="23"/>
        <v>6</v>
      </c>
      <c r="K59" s="1157">
        <f t="shared" si="24"/>
        <v>415.99999999999983</v>
      </c>
      <c r="L59" s="1161" t="str">
        <f t="shared" si="25"/>
        <v/>
      </c>
      <c r="M59" s="1159">
        <f t="shared" si="26"/>
        <v>421.99999999999983</v>
      </c>
      <c r="N59" s="1162">
        <f t="shared" si="17"/>
        <v>1451355.0000000035</v>
      </c>
      <c r="O59" s="990"/>
      <c r="Q59" s="1329"/>
      <c r="R59" s="1330"/>
      <c r="S59" s="1330"/>
      <c r="T59" s="1330"/>
      <c r="U59" s="1330" t="s">
        <v>49</v>
      </c>
      <c r="V59" s="1330">
        <v>49.000000000000014</v>
      </c>
      <c r="W59" s="1330"/>
      <c r="X59" s="1330">
        <v>252.99999999999986</v>
      </c>
      <c r="Y59" s="1330">
        <v>1227</v>
      </c>
      <c r="Z59" s="1330">
        <v>1528.9999999999989</v>
      </c>
      <c r="AA59" s="1330"/>
      <c r="AB59" s="1330"/>
      <c r="AC59" s="1330"/>
      <c r="AD59" s="1330"/>
      <c r="AE59" s="1330"/>
      <c r="AF59" s="1330">
        <v>49.000000000000014</v>
      </c>
      <c r="AG59" s="1330"/>
      <c r="AH59" s="1330">
        <v>252.99999999999986</v>
      </c>
      <c r="AI59" s="1330">
        <v>1227</v>
      </c>
      <c r="AJ59" s="1330">
        <v>1528.9999999999989</v>
      </c>
      <c r="AK59" s="1339"/>
    </row>
    <row r="60" spans="2:37" s="3" customFormat="1" ht="18.75" customHeight="1">
      <c r="B60" s="293">
        <v>19</v>
      </c>
      <c r="C60" s="1164" t="s">
        <v>267</v>
      </c>
      <c r="D60" s="1155" t="str">
        <f t="shared" si="18"/>
        <v/>
      </c>
      <c r="E60" s="1156">
        <f t="shared" si="19"/>
        <v>7</v>
      </c>
      <c r="F60" s="1157">
        <f t="shared" si="20"/>
        <v>2532.0000000000032</v>
      </c>
      <c r="G60" s="1158">
        <f t="shared" si="21"/>
        <v>927852.99999999581</v>
      </c>
      <c r="H60" s="1159">
        <f t="shared" si="16"/>
        <v>930391.99999999581</v>
      </c>
      <c r="I60" s="1160" t="str">
        <f t="shared" si="22"/>
        <v/>
      </c>
      <c r="J60" s="1157">
        <f t="shared" si="23"/>
        <v>4</v>
      </c>
      <c r="K60" s="1157">
        <f t="shared" si="24"/>
        <v>112</v>
      </c>
      <c r="L60" s="1161" t="str">
        <f t="shared" si="25"/>
        <v/>
      </c>
      <c r="M60" s="1159">
        <f t="shared" si="26"/>
        <v>116</v>
      </c>
      <c r="N60" s="1162">
        <f t="shared" si="17"/>
        <v>930507.99999999581</v>
      </c>
      <c r="O60" s="990"/>
      <c r="Q60" s="1329"/>
      <c r="R60" s="1330"/>
      <c r="S60" s="1330"/>
      <c r="T60" s="1330"/>
      <c r="U60" s="1330"/>
      <c r="V60" s="1330"/>
      <c r="W60" s="1330"/>
      <c r="X60" s="1330"/>
      <c r="Y60" s="1330"/>
      <c r="Z60" s="1330"/>
      <c r="AA60" s="1330"/>
      <c r="AB60" s="1330"/>
      <c r="AC60" s="1330"/>
      <c r="AD60" s="1330"/>
      <c r="AE60" s="1330"/>
      <c r="AF60" s="1330"/>
      <c r="AG60" s="1330"/>
      <c r="AH60" s="1330"/>
      <c r="AI60" s="1330"/>
      <c r="AJ60" s="1330"/>
      <c r="AK60" s="1339"/>
    </row>
    <row r="61" spans="2:37" s="3" customFormat="1" ht="18.75" customHeight="1">
      <c r="B61" s="293">
        <v>20</v>
      </c>
      <c r="C61" s="677" t="s">
        <v>268</v>
      </c>
      <c r="D61" s="1155" t="str">
        <f t="shared" si="18"/>
        <v/>
      </c>
      <c r="E61" s="1156" t="str">
        <f t="shared" si="19"/>
        <v/>
      </c>
      <c r="F61" s="1157">
        <f t="shared" si="20"/>
        <v>2486.9999999999973</v>
      </c>
      <c r="G61" s="1158">
        <f t="shared" si="21"/>
        <v>1176540.0000000014</v>
      </c>
      <c r="H61" s="1159">
        <f t="shared" si="16"/>
        <v>1179027.0000000014</v>
      </c>
      <c r="I61" s="1160" t="str">
        <f t="shared" si="22"/>
        <v/>
      </c>
      <c r="J61" s="1157" t="str">
        <f t="shared" si="23"/>
        <v/>
      </c>
      <c r="K61" s="1157">
        <f t="shared" si="24"/>
        <v>77.999999999999986</v>
      </c>
      <c r="L61" s="1161" t="str">
        <f t="shared" si="25"/>
        <v/>
      </c>
      <c r="M61" s="1159">
        <f t="shared" si="26"/>
        <v>77.999999999999986</v>
      </c>
      <c r="N61" s="1162">
        <f t="shared" si="17"/>
        <v>1179105.0000000014</v>
      </c>
      <c r="O61" s="990"/>
      <c r="Q61" s="1329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  <c r="AH61" s="1330"/>
      <c r="AI61" s="1330"/>
      <c r="AJ61" s="1330"/>
      <c r="AK61" s="1339"/>
    </row>
    <row r="62" spans="2:37" s="3" customFormat="1" ht="18.75" customHeight="1">
      <c r="B62" s="293">
        <v>21</v>
      </c>
      <c r="C62" s="677" t="s">
        <v>269</v>
      </c>
      <c r="D62" s="1155" t="str">
        <f t="shared" si="18"/>
        <v/>
      </c>
      <c r="E62" s="1156" t="str">
        <f t="shared" si="19"/>
        <v/>
      </c>
      <c r="F62" s="1157">
        <f t="shared" si="20"/>
        <v>41</v>
      </c>
      <c r="G62" s="1158">
        <f t="shared" si="21"/>
        <v>11797.999999999998</v>
      </c>
      <c r="H62" s="1159">
        <f t="shared" si="16"/>
        <v>11838.999999999998</v>
      </c>
      <c r="I62" s="1160" t="str">
        <f t="shared" si="22"/>
        <v/>
      </c>
      <c r="J62" s="1157" t="str">
        <f t="shared" si="23"/>
        <v/>
      </c>
      <c r="K62" s="1157" t="str">
        <f t="shared" si="24"/>
        <v/>
      </c>
      <c r="L62" s="1161" t="str">
        <f t="shared" si="25"/>
        <v/>
      </c>
      <c r="M62" s="1159"/>
      <c r="N62" s="1162">
        <f t="shared" si="17"/>
        <v>11838.999999999998</v>
      </c>
      <c r="O62" s="990"/>
      <c r="Q62" s="1329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  <c r="AH62" s="1330"/>
      <c r="AI62" s="1330"/>
      <c r="AJ62" s="1330"/>
      <c r="AK62" s="1339"/>
    </row>
    <row r="63" spans="2:37" s="3" customFormat="1" ht="18.75" customHeight="1">
      <c r="B63" s="293">
        <v>22</v>
      </c>
      <c r="C63" s="677" t="s">
        <v>30</v>
      </c>
      <c r="D63" s="1155" t="str">
        <f t="shared" si="18"/>
        <v/>
      </c>
      <c r="E63" s="1156" t="str">
        <f t="shared" si="19"/>
        <v/>
      </c>
      <c r="F63" s="1157">
        <f t="shared" si="20"/>
        <v>20</v>
      </c>
      <c r="G63" s="1158">
        <f t="shared" si="21"/>
        <v>8040.0000000000009</v>
      </c>
      <c r="H63" s="1159">
        <f t="shared" si="16"/>
        <v>8060.0000000000009</v>
      </c>
      <c r="I63" s="1160" t="str">
        <f t="shared" si="22"/>
        <v/>
      </c>
      <c r="J63" s="1157" t="str">
        <f t="shared" si="23"/>
        <v/>
      </c>
      <c r="K63" s="1157" t="str">
        <f t="shared" si="24"/>
        <v/>
      </c>
      <c r="L63" s="1161" t="str">
        <f t="shared" si="25"/>
        <v/>
      </c>
      <c r="M63" s="1159"/>
      <c r="N63" s="1162">
        <f t="shared" si="17"/>
        <v>8060.0000000000009</v>
      </c>
      <c r="O63" s="990"/>
      <c r="Q63" s="1329"/>
      <c r="R63" s="1329"/>
      <c r="S63" s="1329"/>
      <c r="T63" s="1330"/>
      <c r="U63" s="1330"/>
      <c r="V63" s="1330"/>
      <c r="W63" s="1330"/>
      <c r="X63" s="1330"/>
      <c r="Y63" s="1330"/>
      <c r="Z63" s="1330"/>
      <c r="AA63" s="1330"/>
      <c r="AB63" s="1330"/>
      <c r="AC63" s="1330"/>
      <c r="AD63" s="1330"/>
      <c r="AE63" s="1330"/>
      <c r="AF63" s="1330"/>
      <c r="AG63" s="1330"/>
      <c r="AH63" s="1330"/>
      <c r="AI63" s="1330"/>
      <c r="AJ63" s="1330"/>
      <c r="AK63" s="1339"/>
    </row>
    <row r="64" spans="2:37" s="3" customFormat="1" ht="18.75" customHeight="1">
      <c r="B64" s="293">
        <v>23</v>
      </c>
      <c r="C64" s="677" t="s">
        <v>32</v>
      </c>
      <c r="D64" s="1155" t="str">
        <f t="shared" si="18"/>
        <v/>
      </c>
      <c r="E64" s="1156">
        <f t="shared" si="19"/>
        <v>1</v>
      </c>
      <c r="F64" s="1157">
        <f t="shared" si="20"/>
        <v>774.99999999999966</v>
      </c>
      <c r="G64" s="1158">
        <f t="shared" si="21"/>
        <v>442658.00000000017</v>
      </c>
      <c r="H64" s="1159">
        <f t="shared" si="16"/>
        <v>443434.00000000017</v>
      </c>
      <c r="I64" s="1160" t="str">
        <f t="shared" si="22"/>
        <v/>
      </c>
      <c r="J64" s="1157">
        <f t="shared" si="23"/>
        <v>2</v>
      </c>
      <c r="K64" s="1157">
        <f t="shared" si="24"/>
        <v>57.000000000000007</v>
      </c>
      <c r="L64" s="1161" t="str">
        <f t="shared" si="25"/>
        <v/>
      </c>
      <c r="M64" s="1159">
        <f t="shared" si="26"/>
        <v>59.000000000000007</v>
      </c>
      <c r="N64" s="1162">
        <f t="shared" si="17"/>
        <v>443493.00000000017</v>
      </c>
      <c r="O64" s="990"/>
      <c r="Q64" s="1329"/>
      <c r="R64" s="1329"/>
      <c r="S64" s="1329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0"/>
      <c r="AI64" s="1330"/>
      <c r="AJ64" s="1330"/>
      <c r="AK64" s="1339"/>
    </row>
    <row r="65" spans="2:37" s="3" customFormat="1" ht="7.5" customHeight="1" thickBot="1">
      <c r="B65" s="293"/>
      <c r="C65" s="677"/>
      <c r="D65" s="1155"/>
      <c r="E65" s="1166"/>
      <c r="F65" s="1167"/>
      <c r="G65" s="1168"/>
      <c r="H65" s="1169"/>
      <c r="I65" s="1170"/>
      <c r="J65" s="1167"/>
      <c r="K65" s="1167"/>
      <c r="L65" s="1171"/>
      <c r="M65" s="1169"/>
      <c r="N65" s="1137"/>
      <c r="O65" s="990"/>
      <c r="Q65" s="1329"/>
      <c r="R65" s="1329"/>
      <c r="S65" s="1329"/>
      <c r="T65" s="1330"/>
      <c r="U65" s="1330"/>
      <c r="V65" s="1330"/>
      <c r="W65" s="1330"/>
      <c r="X65" s="1330"/>
      <c r="Y65" s="1330"/>
      <c r="Z65" s="1330"/>
      <c r="AA65" s="1330"/>
      <c r="AB65" s="1330"/>
      <c r="AC65" s="1330"/>
      <c r="AD65" s="1330"/>
      <c r="AE65" s="1330"/>
      <c r="AF65" s="1330"/>
      <c r="AG65" s="1330"/>
      <c r="AH65" s="1330"/>
      <c r="AI65" s="1330"/>
      <c r="AJ65" s="1330"/>
      <c r="AK65" s="1339"/>
    </row>
    <row r="66" spans="2:37" s="3" customFormat="1" ht="18.75" customHeight="1" thickTop="1" thickBot="1">
      <c r="B66" s="1847" t="s">
        <v>58</v>
      </c>
      <c r="C66" s="1848"/>
      <c r="D66" s="1172">
        <f>SUM(D42:D65)</f>
        <v>1</v>
      </c>
      <c r="E66" s="1172">
        <f>SUM(E42:E65)</f>
        <v>9</v>
      </c>
      <c r="F66" s="1172">
        <f>SUM(F42:F65)</f>
        <v>19117.000000000007</v>
      </c>
      <c r="G66" s="1173">
        <f>SUM(G42:G65)</f>
        <v>7757339.9999999981</v>
      </c>
      <c r="H66" s="1174">
        <f t="shared" si="16"/>
        <v>7776466.9999999981</v>
      </c>
      <c r="I66" s="1175">
        <f>SUM(I42:I65)</f>
        <v>2</v>
      </c>
      <c r="J66" s="1172">
        <f>SUM(J42:J65)</f>
        <v>14</v>
      </c>
      <c r="K66" s="1172">
        <f>SUM(K42:K65)</f>
        <v>1014.9999999999999</v>
      </c>
      <c r="L66" s="1172">
        <f>SUM(L42:L65)</f>
        <v>1</v>
      </c>
      <c r="M66" s="1176">
        <f>SUM(M42:M65)</f>
        <v>1032</v>
      </c>
      <c r="N66" s="1177">
        <f>SUM(M66+H66)</f>
        <v>7777498.9999999981</v>
      </c>
      <c r="O66" s="990"/>
      <c r="Q66" s="1329"/>
      <c r="R66" s="1329"/>
      <c r="S66" s="1329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0"/>
      <c r="AI66" s="1330"/>
      <c r="AJ66" s="1330"/>
      <c r="AK66" s="1339"/>
    </row>
    <row r="67" spans="2:37" s="3" customFormat="1" ht="18.75" customHeight="1">
      <c r="C67" s="283"/>
      <c r="D67" s="990"/>
      <c r="E67" s="990"/>
      <c r="F67" s="990"/>
      <c r="G67" s="990"/>
      <c r="H67" s="990"/>
      <c r="I67" s="990"/>
      <c r="J67" s="990"/>
      <c r="K67" s="990"/>
      <c r="L67" s="990"/>
      <c r="M67" s="990"/>
      <c r="N67" s="1178"/>
      <c r="O67" s="86"/>
      <c r="P67" s="228"/>
      <c r="Q67" s="1329"/>
      <c r="R67" s="1329"/>
      <c r="S67" s="1329"/>
      <c r="T67" s="1330"/>
      <c r="U67" s="1330"/>
      <c r="V67" s="1330"/>
      <c r="W67" s="1330"/>
      <c r="X67" s="1330"/>
      <c r="Y67" s="1330"/>
      <c r="Z67" s="1330"/>
      <c r="AA67" s="1330"/>
      <c r="AB67" s="1330"/>
      <c r="AC67" s="1330"/>
      <c r="AD67" s="1330"/>
      <c r="AE67" s="1330"/>
      <c r="AF67" s="1330"/>
      <c r="AG67" s="1330"/>
      <c r="AH67" s="1330"/>
      <c r="AI67" s="1330"/>
      <c r="AJ67" s="1330"/>
      <c r="AK67" s="1339"/>
    </row>
    <row r="68" spans="2:37" s="3" customFormat="1" ht="18.75" customHeight="1">
      <c r="B68" s="1179" t="s">
        <v>59</v>
      </c>
      <c r="C68" s="1179"/>
      <c r="D68" s="1179"/>
      <c r="E68" s="1179"/>
      <c r="F68" s="1179"/>
      <c r="G68" s="1179"/>
      <c r="H68" s="1179"/>
      <c r="I68" s="624"/>
      <c r="J68" s="1003"/>
      <c r="K68" s="624"/>
      <c r="L68" s="624"/>
      <c r="M68" s="624"/>
      <c r="N68" s="624"/>
      <c r="O68" s="84"/>
      <c r="P68" s="228"/>
      <c r="Q68" s="1329"/>
      <c r="R68" s="1329"/>
      <c r="S68" s="1329"/>
      <c r="T68" s="1330"/>
      <c r="U68" s="1330"/>
      <c r="V68" s="1330"/>
      <c r="W68" s="1330"/>
      <c r="X68" s="1330"/>
      <c r="Y68" s="1330"/>
      <c r="Z68" s="1330"/>
      <c r="AA68" s="1330"/>
      <c r="AB68" s="1330"/>
      <c r="AC68" s="1330"/>
      <c r="AD68" s="1330"/>
      <c r="AE68" s="1330"/>
      <c r="AF68" s="1330"/>
      <c r="AG68" s="1330"/>
      <c r="AH68" s="1330"/>
      <c r="AI68" s="1330"/>
      <c r="AJ68" s="1330"/>
      <c r="AK68" s="1339"/>
    </row>
    <row r="69" spans="2:37" s="3" customFormat="1" ht="18.75" customHeight="1" thickBot="1">
      <c r="B69" s="228"/>
      <c r="C69" s="228"/>
      <c r="D69" s="228"/>
      <c r="E69" s="228"/>
      <c r="F69" s="228"/>
      <c r="G69" s="1002"/>
      <c r="H69" s="1002"/>
      <c r="I69" s="228"/>
      <c r="J69" s="228"/>
      <c r="K69" s="228"/>
      <c r="L69" s="228"/>
      <c r="M69" s="228"/>
      <c r="N69" s="1180"/>
      <c r="O69" s="84"/>
      <c r="P69" s="228"/>
      <c r="Q69" s="1329"/>
      <c r="R69" s="1329"/>
      <c r="S69" s="1329"/>
      <c r="T69" s="1330"/>
      <c r="U69" s="1330"/>
      <c r="V69" s="1330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9"/>
    </row>
    <row r="70" spans="2:37" s="3" customFormat="1" ht="18.75" customHeight="1" thickBot="1">
      <c r="C70" s="1849" t="s">
        <v>60</v>
      </c>
      <c r="D70" s="1839" t="s">
        <v>41</v>
      </c>
      <c r="E70" s="1842"/>
      <c r="F70" s="1842"/>
      <c r="G70" s="1842"/>
      <c r="H70" s="1842"/>
      <c r="I70" s="1842"/>
      <c r="J70" s="1842"/>
      <c r="K70" s="1842"/>
      <c r="L70" s="1842"/>
      <c r="M70" s="1852"/>
      <c r="N70" s="1828" t="s">
        <v>42</v>
      </c>
      <c r="O70" s="990"/>
      <c r="P70" s="228"/>
      <c r="Q70" s="1329"/>
      <c r="R70" s="1329"/>
      <c r="S70" s="1329"/>
      <c r="T70" s="1330"/>
      <c r="U70" s="1330"/>
      <c r="V70" s="1330"/>
      <c r="W70" s="1330"/>
      <c r="X70" s="1330"/>
      <c r="Y70" s="1330"/>
      <c r="Z70" s="1330"/>
      <c r="AA70" s="1330"/>
      <c r="AB70" s="1330"/>
      <c r="AC70" s="1330"/>
      <c r="AD70" s="1330"/>
      <c r="AE70" s="1330"/>
      <c r="AF70" s="1330"/>
      <c r="AG70" s="1330"/>
      <c r="AH70" s="1330"/>
      <c r="AI70" s="1330"/>
      <c r="AJ70" s="1330"/>
      <c r="AK70" s="1339"/>
    </row>
    <row r="71" spans="2:37" s="3" customFormat="1" ht="18.75" customHeight="1" thickTop="1">
      <c r="C71" s="1850"/>
      <c r="D71" s="1854" t="s">
        <v>43</v>
      </c>
      <c r="E71" s="1855"/>
      <c r="F71" s="1855"/>
      <c r="G71" s="1855"/>
      <c r="H71" s="1856"/>
      <c r="I71" s="1833" t="s">
        <v>44</v>
      </c>
      <c r="J71" s="1834"/>
      <c r="K71" s="1834"/>
      <c r="L71" s="1834"/>
      <c r="M71" s="1835"/>
      <c r="N71" s="1829"/>
      <c r="O71" s="1000"/>
      <c r="P71" s="228"/>
      <c r="Q71" s="1329"/>
      <c r="R71" s="1329"/>
      <c r="S71" s="1329"/>
      <c r="T71" s="1329"/>
      <c r="U71" s="1329"/>
      <c r="V71" s="1329"/>
      <c r="W71" s="1329"/>
      <c r="X71" s="1329"/>
      <c r="Y71" s="1329"/>
      <c r="Z71" s="1329"/>
      <c r="AA71" s="1329"/>
      <c r="AB71" s="1329"/>
      <c r="AC71" s="1329"/>
      <c r="AD71" s="1329"/>
      <c r="AE71" s="1329"/>
      <c r="AF71" s="1329"/>
      <c r="AG71" s="1329"/>
      <c r="AH71" s="1329"/>
      <c r="AI71" s="1329"/>
      <c r="AJ71" s="1329"/>
      <c r="AK71" s="1329"/>
    </row>
    <row r="72" spans="2:37" s="3" customFormat="1" ht="18.75" customHeight="1" thickBot="1">
      <c r="C72" s="1851"/>
      <c r="D72" s="1653" t="s">
        <v>45</v>
      </c>
      <c r="E72" s="1654" t="s">
        <v>46</v>
      </c>
      <c r="F72" s="1654" t="s">
        <v>47</v>
      </c>
      <c r="G72" s="1655" t="s">
        <v>48</v>
      </c>
      <c r="H72" s="1656" t="s">
        <v>49</v>
      </c>
      <c r="I72" s="1653" t="s">
        <v>45</v>
      </c>
      <c r="J72" s="1654" t="s">
        <v>46</v>
      </c>
      <c r="K72" s="1654" t="s">
        <v>47</v>
      </c>
      <c r="L72" s="1655" t="s">
        <v>48</v>
      </c>
      <c r="M72" s="1657" t="s">
        <v>49</v>
      </c>
      <c r="N72" s="1853"/>
      <c r="O72" s="990"/>
      <c r="P72" s="228"/>
      <c r="Q72" s="1329"/>
      <c r="R72" s="1329"/>
      <c r="S72" s="1329"/>
      <c r="T72" s="1329"/>
      <c r="U72" s="1329"/>
      <c r="V72" s="1329"/>
      <c r="W72" s="1329"/>
      <c r="X72" s="1329"/>
      <c r="Y72" s="1329"/>
      <c r="Z72" s="1329"/>
      <c r="AA72" s="1329"/>
      <c r="AB72" s="1329"/>
      <c r="AC72" s="1329"/>
      <c r="AD72" s="1329"/>
      <c r="AE72" s="1329"/>
      <c r="AF72" s="1329"/>
      <c r="AG72" s="1329"/>
      <c r="AH72" s="1329"/>
      <c r="AI72" s="1329"/>
      <c r="AJ72" s="1329"/>
      <c r="AK72" s="1329"/>
    </row>
    <row r="73" spans="2:37" s="3" customFormat="1" ht="8.25" customHeight="1">
      <c r="B73" s="630"/>
      <c r="C73" s="1181"/>
      <c r="D73" s="1141"/>
      <c r="E73" s="1139"/>
      <c r="F73" s="1182"/>
      <c r="G73" s="1183"/>
      <c r="H73" s="1184"/>
      <c r="I73" s="1140"/>
      <c r="J73" s="1139"/>
      <c r="K73" s="1139"/>
      <c r="L73" s="1140"/>
      <c r="M73" s="1185"/>
      <c r="N73" s="1186"/>
      <c r="O73" s="990"/>
      <c r="P73" s="228"/>
      <c r="Q73" s="1329"/>
      <c r="R73" s="1329"/>
      <c r="S73" s="1329"/>
      <c r="T73" s="1329"/>
      <c r="U73" s="1329"/>
      <c r="V73" s="1329"/>
      <c r="W73" s="1329"/>
      <c r="X73" s="1329"/>
      <c r="Y73" s="1329"/>
      <c r="Z73" s="1329"/>
      <c r="AA73" s="1329"/>
      <c r="AB73" s="1329"/>
      <c r="AC73" s="1329"/>
      <c r="AD73" s="1329"/>
      <c r="AE73" s="1329"/>
      <c r="AF73" s="1329"/>
      <c r="AG73" s="1329"/>
      <c r="AH73" s="1329"/>
      <c r="AI73" s="1329"/>
      <c r="AJ73" s="1329"/>
      <c r="AK73" s="1329"/>
    </row>
    <row r="74" spans="2:37" s="3" customFormat="1" ht="18.75" customHeight="1">
      <c r="B74" s="630"/>
      <c r="C74" s="1187" t="s">
        <v>61</v>
      </c>
      <c r="D74" s="1188">
        <f>SUM(D35,D66)</f>
        <v>1</v>
      </c>
      <c r="E74" s="1189">
        <f>SUM(E35,E66)</f>
        <v>9</v>
      </c>
      <c r="F74" s="1189">
        <f>SUM(F35,F66)</f>
        <v>19117.000000000007</v>
      </c>
      <c r="G74" s="1190">
        <f>SUM(G35,G66)</f>
        <v>7757339.9999999981</v>
      </c>
      <c r="H74" s="1159">
        <f>SUM(D74:G74)</f>
        <v>7776466.9999999981</v>
      </c>
      <c r="I74" s="1191">
        <f>SUM(I35,I66)</f>
        <v>255</v>
      </c>
      <c r="J74" s="1189">
        <f>SUM(J35,J66)</f>
        <v>63</v>
      </c>
      <c r="K74" s="1189">
        <f>SUM(K35,K66)</f>
        <v>2242</v>
      </c>
      <c r="L74" s="1189">
        <f>SUM(L35,L66)</f>
        <v>1</v>
      </c>
      <c r="M74" s="1159">
        <f>SUM(I74:L74)</f>
        <v>2561</v>
      </c>
      <c r="N74" s="1162">
        <f>+SUM(N66,N35)</f>
        <v>7779027.9999999981</v>
      </c>
      <c r="O74" s="228"/>
      <c r="P74" s="228"/>
      <c r="Q74" s="1329"/>
      <c r="R74" s="1329"/>
      <c r="S74" s="1329"/>
      <c r="T74" s="1329"/>
      <c r="U74" s="1329"/>
      <c r="V74" s="1329"/>
      <c r="W74" s="1329"/>
      <c r="X74" s="1329"/>
      <c r="Y74" s="1329"/>
      <c r="Z74" s="1329"/>
      <c r="AA74" s="1329"/>
      <c r="AB74" s="1329"/>
      <c r="AC74" s="1329"/>
      <c r="AD74" s="1329"/>
      <c r="AE74" s="1329"/>
      <c r="AF74" s="1329"/>
      <c r="AG74" s="1329"/>
      <c r="AH74" s="1329"/>
      <c r="AI74" s="1329"/>
      <c r="AJ74" s="1329"/>
      <c r="AK74" s="1329"/>
    </row>
    <row r="75" spans="2:37" s="3" customFormat="1" ht="9.75" customHeight="1" thickBot="1">
      <c r="B75" s="630"/>
      <c r="C75" s="1192"/>
      <c r="D75" s="1193"/>
      <c r="E75" s="1194"/>
      <c r="F75" s="1195"/>
      <c r="G75" s="1196"/>
      <c r="H75" s="1197"/>
      <c r="I75" s="1196"/>
      <c r="J75" s="1194"/>
      <c r="K75" s="1194"/>
      <c r="L75" s="1196"/>
      <c r="M75" s="1197"/>
      <c r="N75" s="1198"/>
      <c r="P75" s="228"/>
      <c r="Q75" s="1329"/>
      <c r="R75" s="1329"/>
      <c r="S75" s="1329"/>
      <c r="T75" s="1330"/>
      <c r="U75" s="1330"/>
      <c r="V75" s="1330"/>
      <c r="W75" s="1330"/>
      <c r="X75" s="1330"/>
      <c r="Y75" s="1330"/>
      <c r="Z75" s="1330"/>
      <c r="AA75" s="1330"/>
      <c r="AB75" s="1330"/>
      <c r="AC75" s="1330"/>
      <c r="AD75" s="1330"/>
      <c r="AE75" s="1330"/>
      <c r="AF75" s="1330"/>
      <c r="AG75" s="1330"/>
      <c r="AH75" s="1330"/>
      <c r="AI75" s="1330"/>
      <c r="AJ75" s="1330"/>
      <c r="AK75" s="1339"/>
    </row>
    <row r="76" spans="2:37" s="3" customFormat="1" ht="15">
      <c r="B76" s="1199"/>
      <c r="C76" s="1199"/>
      <c r="D76" s="1000"/>
      <c r="E76" s="1000"/>
      <c r="F76" s="1000"/>
      <c r="G76" s="1000"/>
      <c r="H76" s="1000"/>
      <c r="I76" s="1000"/>
      <c r="J76" s="1000"/>
      <c r="K76" s="1000"/>
      <c r="L76" s="1000"/>
      <c r="M76" s="1000"/>
      <c r="N76" s="1000"/>
      <c r="P76" s="228"/>
      <c r="Q76" s="1329"/>
      <c r="R76" s="1329"/>
      <c r="S76" s="1329"/>
      <c r="T76" s="1330"/>
      <c r="U76" s="1330"/>
      <c r="V76" s="1330"/>
      <c r="W76" s="1330"/>
      <c r="X76" s="1330"/>
      <c r="Y76" s="1330"/>
      <c r="Z76" s="1330"/>
      <c r="AA76" s="1330"/>
      <c r="AB76" s="1330"/>
      <c r="AC76" s="1330"/>
      <c r="AD76" s="1330"/>
      <c r="AE76" s="1330"/>
      <c r="AF76" s="1330"/>
      <c r="AG76" s="1330"/>
      <c r="AH76" s="1330"/>
      <c r="AI76" s="1330"/>
      <c r="AJ76" s="1330"/>
      <c r="AK76" s="1339"/>
    </row>
    <row r="77" spans="2:37" s="3" customFormat="1" ht="18.75" customHeight="1">
      <c r="B77" s="228"/>
      <c r="C77" s="228"/>
      <c r="D77" s="228"/>
      <c r="E77" s="228"/>
      <c r="F77" s="228"/>
      <c r="G77" s="228"/>
      <c r="H77" s="228"/>
      <c r="I77" s="228"/>
      <c r="J77" s="228"/>
      <c r="K77" s="228"/>
      <c r="L77" s="1200"/>
      <c r="M77" s="228"/>
      <c r="N77" s="228"/>
      <c r="P77" s="228"/>
      <c r="Q77" s="1329"/>
      <c r="R77" s="1329"/>
      <c r="S77" s="1329"/>
      <c r="T77" s="1330"/>
      <c r="U77" s="1330"/>
      <c r="V77" s="1330"/>
      <c r="W77" s="1330"/>
      <c r="X77" s="1330"/>
      <c r="Y77" s="1330"/>
      <c r="Z77" s="1330"/>
      <c r="AA77" s="1330"/>
      <c r="AB77" s="1330"/>
      <c r="AC77" s="1330"/>
      <c r="AD77" s="1330"/>
      <c r="AE77" s="1330"/>
      <c r="AF77" s="1330"/>
      <c r="AG77" s="1330"/>
      <c r="AH77" s="1330"/>
      <c r="AI77" s="1330"/>
      <c r="AJ77" s="1330"/>
      <c r="AK77" s="1339"/>
    </row>
    <row r="78" spans="2:37" s="3" customFormat="1" ht="18.75" customHeight="1">
      <c r="P78" s="228"/>
      <c r="Q78" s="1329"/>
      <c r="R78" s="1329"/>
      <c r="S78" s="1329"/>
      <c r="T78" s="1330"/>
      <c r="U78" s="1330"/>
      <c r="V78" s="1330"/>
      <c r="W78" s="1330"/>
      <c r="X78" s="1330"/>
      <c r="Y78" s="1330"/>
      <c r="Z78" s="1330"/>
      <c r="AA78" s="1330"/>
      <c r="AB78" s="1330"/>
      <c r="AC78" s="1330"/>
      <c r="AD78" s="1330"/>
      <c r="AE78" s="1330"/>
      <c r="AF78" s="1330"/>
      <c r="AG78" s="1330"/>
      <c r="AH78" s="1330"/>
      <c r="AI78" s="1330"/>
      <c r="AJ78" s="1330"/>
      <c r="AK78" s="1339"/>
    </row>
    <row r="79" spans="2:37" s="3" customFormat="1" ht="18.75" customHeight="1">
      <c r="P79" s="228"/>
      <c r="Q79" s="1329"/>
      <c r="R79" s="1329"/>
      <c r="S79" s="1329"/>
      <c r="T79" s="1330"/>
      <c r="U79" s="1330"/>
      <c r="V79" s="1330"/>
      <c r="W79" s="1330"/>
      <c r="X79" s="1330"/>
      <c r="Y79" s="1330"/>
      <c r="Z79" s="1330"/>
      <c r="AA79" s="1330"/>
      <c r="AB79" s="1330"/>
      <c r="AC79" s="1330"/>
      <c r="AD79" s="1330"/>
      <c r="AE79" s="1330"/>
      <c r="AF79" s="1330"/>
      <c r="AG79" s="1330"/>
      <c r="AH79" s="1330"/>
      <c r="AI79" s="1330"/>
      <c r="AJ79" s="1330"/>
      <c r="AK79" s="1339"/>
    </row>
    <row r="80" spans="2:37" s="3" customFormat="1" ht="18.75" customHeight="1">
      <c r="P80" s="228"/>
      <c r="Q80" s="1329"/>
      <c r="R80" s="1329"/>
      <c r="S80" s="1329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0"/>
      <c r="AI80" s="1330"/>
      <c r="AJ80" s="1330"/>
      <c r="AK80" s="1339"/>
    </row>
    <row r="81" spans="14:37" s="3" customFormat="1" ht="18.75" customHeight="1">
      <c r="P81" s="228"/>
      <c r="Q81" s="1329"/>
      <c r="R81" s="1329"/>
      <c r="S81" s="1329"/>
      <c r="T81" s="1330"/>
      <c r="U81" s="1330"/>
      <c r="V81" s="1330"/>
      <c r="W81" s="1330"/>
      <c r="X81" s="1330"/>
      <c r="Y81" s="1330"/>
      <c r="Z81" s="1330"/>
      <c r="AA81" s="1330"/>
      <c r="AB81" s="1330"/>
      <c r="AC81" s="1330"/>
      <c r="AD81" s="1330"/>
      <c r="AE81" s="1330"/>
      <c r="AF81" s="1330"/>
      <c r="AG81" s="1330"/>
      <c r="AH81" s="1330"/>
      <c r="AI81" s="1330"/>
      <c r="AJ81" s="1330"/>
      <c r="AK81" s="1339"/>
    </row>
    <row r="82" spans="14:37" s="3" customFormat="1" ht="18.75" customHeight="1">
      <c r="P82" s="228"/>
      <c r="Q82" s="1329"/>
      <c r="R82" s="1329"/>
      <c r="S82" s="1329"/>
      <c r="T82" s="1330"/>
      <c r="U82" s="1330"/>
      <c r="V82" s="1330"/>
      <c r="W82" s="1330"/>
      <c r="X82" s="1330"/>
      <c r="Y82" s="1330"/>
      <c r="Z82" s="1330"/>
      <c r="AA82" s="1330"/>
      <c r="AB82" s="1330"/>
      <c r="AC82" s="1330"/>
      <c r="AD82" s="1330"/>
      <c r="AE82" s="1330"/>
      <c r="AF82" s="1330"/>
      <c r="AG82" s="1330"/>
      <c r="AH82" s="1330"/>
      <c r="AI82" s="1330"/>
      <c r="AJ82" s="1330"/>
      <c r="AK82" s="1339"/>
    </row>
    <row r="83" spans="14:37" s="3" customFormat="1" ht="18.75" customHeight="1">
      <c r="Q83" s="1329"/>
      <c r="R83" s="1329"/>
      <c r="S83" s="1329"/>
      <c r="T83" s="1330"/>
      <c r="U83" s="1330"/>
      <c r="V83" s="1330"/>
      <c r="W83" s="1330"/>
      <c r="X83" s="1330"/>
      <c r="Y83" s="1330"/>
      <c r="Z83" s="1330"/>
      <c r="AA83" s="1330"/>
      <c r="AB83" s="1330"/>
      <c r="AC83" s="1330"/>
      <c r="AD83" s="1330"/>
      <c r="AE83" s="1330"/>
      <c r="AF83" s="1330"/>
      <c r="AG83" s="1330"/>
      <c r="AH83" s="1330"/>
      <c r="AI83" s="1330"/>
      <c r="AJ83" s="1330"/>
      <c r="AK83" s="1339"/>
    </row>
    <row r="84" spans="14:37" s="3" customFormat="1" ht="18.75" customHeight="1">
      <c r="Q84" s="1329"/>
      <c r="R84" s="1329"/>
      <c r="S84" s="1329"/>
      <c r="T84" s="1330"/>
      <c r="U84" s="1330"/>
      <c r="V84" s="1330"/>
      <c r="W84" s="1330"/>
      <c r="X84" s="1330"/>
      <c r="Y84" s="1330"/>
      <c r="Z84" s="1330"/>
      <c r="AA84" s="1330"/>
      <c r="AB84" s="1330"/>
      <c r="AC84" s="1330"/>
      <c r="AD84" s="1330"/>
      <c r="AE84" s="1330"/>
      <c r="AF84" s="1330"/>
      <c r="AG84" s="1330"/>
      <c r="AH84" s="1330"/>
      <c r="AI84" s="1330"/>
      <c r="AJ84" s="1330"/>
      <c r="AK84" s="1339"/>
    </row>
    <row r="85" spans="14:37" s="3" customFormat="1" ht="18.75" customHeight="1">
      <c r="P85" s="228"/>
      <c r="Q85" s="1329"/>
      <c r="R85" s="1329"/>
      <c r="S85" s="1329"/>
      <c r="T85" s="1330"/>
      <c r="U85" s="1330"/>
      <c r="V85" s="1330"/>
      <c r="W85" s="1330"/>
      <c r="X85" s="1330"/>
      <c r="Y85" s="1330"/>
      <c r="Z85" s="1330"/>
      <c r="AA85" s="1330"/>
      <c r="AB85" s="1330"/>
      <c r="AC85" s="1330"/>
      <c r="AD85" s="1330"/>
      <c r="AE85" s="1330"/>
      <c r="AF85" s="1330"/>
      <c r="AG85" s="1330"/>
      <c r="AH85" s="1330"/>
      <c r="AI85" s="1330"/>
      <c r="AJ85" s="1330"/>
      <c r="AK85" s="1339"/>
    </row>
    <row r="86" spans="14:37" ht="18.75" customHeight="1">
      <c r="U86" s="1330"/>
      <c r="AK86" s="1339"/>
    </row>
    <row r="87" spans="14:37" ht="18.75" customHeight="1">
      <c r="U87" s="1330"/>
      <c r="AK87" s="1339"/>
    </row>
    <row r="88" spans="14:37" ht="18.75" customHeight="1">
      <c r="U88" s="1330"/>
      <c r="AK88" s="1339"/>
    </row>
    <row r="89" spans="14:37" ht="18.75" customHeight="1">
      <c r="U89" s="1330"/>
      <c r="AK89" s="1339"/>
    </row>
    <row r="90" spans="14:37" ht="18.75" customHeight="1">
      <c r="U90" s="1330"/>
      <c r="AK90" s="1339"/>
    </row>
    <row r="91" spans="14:37" ht="18.75" customHeight="1">
      <c r="U91" s="1330"/>
      <c r="AK91" s="1339"/>
    </row>
    <row r="92" spans="14:37" ht="18.75" customHeight="1">
      <c r="N92" s="1341"/>
      <c r="O92" s="1341"/>
      <c r="P92" s="1340"/>
      <c r="U92" s="1330"/>
      <c r="AK92" s="1339"/>
    </row>
    <row r="93" spans="14:37" ht="18.75" customHeight="1">
      <c r="N93" s="1341"/>
      <c r="O93" s="1341"/>
      <c r="P93" s="1340"/>
      <c r="U93" s="1330"/>
      <c r="AK93" s="1339"/>
    </row>
    <row r="94" spans="14:37" ht="18.75" customHeight="1">
      <c r="N94" s="1341"/>
      <c r="O94" s="1341"/>
      <c r="P94" s="1340"/>
      <c r="U94" s="1330"/>
      <c r="AK94" s="1339"/>
    </row>
    <row r="95" spans="14:37" ht="18.75" customHeight="1">
      <c r="N95" s="1341"/>
      <c r="O95" s="1341"/>
      <c r="P95" s="1340"/>
      <c r="R95" s="1330" t="s">
        <v>62</v>
      </c>
      <c r="U95" s="1330"/>
      <c r="AK95" s="1339"/>
    </row>
    <row r="96" spans="14:37" ht="18.75" customHeight="1">
      <c r="N96" s="1341"/>
      <c r="O96" s="1341"/>
      <c r="P96" s="1340"/>
      <c r="U96" s="1330"/>
      <c r="AK96" s="1339"/>
    </row>
    <row r="97" spans="14:37" ht="18.75" customHeight="1">
      <c r="N97" s="1341"/>
      <c r="O97" s="1341"/>
      <c r="P97" s="1340"/>
      <c r="Q97" s="1330" t="s">
        <v>238</v>
      </c>
      <c r="R97" s="1331">
        <f>+N59</f>
        <v>1451355.0000000035</v>
      </c>
      <c r="S97" s="1332">
        <f t="shared" ref="S97:S103" si="27">R97/$R$104</f>
        <v>0.18660947433101616</v>
      </c>
      <c r="AK97" s="1339"/>
    </row>
    <row r="98" spans="14:37" ht="18.75" customHeight="1">
      <c r="N98" s="1341"/>
      <c r="O98" s="1341"/>
      <c r="P98" s="1340"/>
      <c r="Q98" s="1330" t="s">
        <v>63</v>
      </c>
      <c r="R98" s="1331">
        <f>+N61</f>
        <v>1179105.0000000014</v>
      </c>
      <c r="S98" s="1332">
        <f t="shared" si="27"/>
        <v>0.15160464822946318</v>
      </c>
      <c r="AK98" s="1339"/>
    </row>
    <row r="99" spans="14:37" ht="18.75" customHeight="1">
      <c r="N99" s="1341"/>
      <c r="O99" s="1341"/>
      <c r="P99" s="1340"/>
      <c r="Q99" s="1330" t="s">
        <v>305</v>
      </c>
      <c r="R99" s="1331">
        <f>+N60</f>
        <v>930507.99999999581</v>
      </c>
      <c r="S99" s="1332">
        <f t="shared" si="27"/>
        <v>0.1196410311335297</v>
      </c>
      <c r="AK99" s="1339"/>
    </row>
    <row r="100" spans="14:37" ht="18.75" customHeight="1">
      <c r="N100" s="1341"/>
      <c r="O100" s="1341"/>
      <c r="P100" s="1340"/>
      <c r="Q100" s="1330" t="s">
        <v>15</v>
      </c>
      <c r="R100" s="1331">
        <f>+N50</f>
        <v>857332.00000000035</v>
      </c>
      <c r="S100" s="1332">
        <f t="shared" si="27"/>
        <v>0.11023235104241101</v>
      </c>
      <c r="U100" s="1330"/>
      <c r="AK100" s="1339"/>
    </row>
    <row r="101" spans="14:37" ht="18.75" customHeight="1">
      <c r="N101" s="1341"/>
      <c r="O101" s="1341"/>
      <c r="P101" s="1340"/>
      <c r="Q101" s="1330" t="s">
        <v>11</v>
      </c>
      <c r="R101" s="1331">
        <f>+N48</f>
        <v>584941.00000000221</v>
      </c>
      <c r="S101" s="1332">
        <f t="shared" si="27"/>
        <v>7.5209395719626884E-2</v>
      </c>
      <c r="U101" s="1330"/>
      <c r="AK101" s="1339"/>
    </row>
    <row r="102" spans="14:37" ht="18.75" customHeight="1">
      <c r="N102" s="1341"/>
      <c r="O102" s="1341"/>
      <c r="P102" s="1340"/>
      <c r="Q102" s="1330" t="s">
        <v>17</v>
      </c>
      <c r="R102" s="1331">
        <f>+N51</f>
        <v>517702.99999999715</v>
      </c>
      <c r="S102" s="1332">
        <f t="shared" si="27"/>
        <v>6.6564200136830273E-2</v>
      </c>
      <c r="U102" s="1330"/>
      <c r="AK102" s="1339"/>
    </row>
    <row r="103" spans="14:37" ht="18.75" customHeight="1">
      <c r="N103" s="1341"/>
      <c r="O103" s="1341"/>
      <c r="P103" s="1340"/>
      <c r="Q103" s="1330" t="s">
        <v>64</v>
      </c>
      <c r="R103" s="1331">
        <f>R104-SUM(R97:R102)</f>
        <v>2256554.9999999981</v>
      </c>
      <c r="S103" s="1332">
        <f t="shared" si="27"/>
        <v>0.29013889940712284</v>
      </c>
      <c r="U103" s="1330"/>
      <c r="AK103" s="1339"/>
    </row>
    <row r="104" spans="14:37" ht="18.75" customHeight="1">
      <c r="N104" s="1341"/>
      <c r="O104" s="1341"/>
      <c r="P104" s="1340"/>
      <c r="Q104" s="1330" t="s">
        <v>65</v>
      </c>
      <c r="R104" s="1331">
        <f>N66</f>
        <v>7777498.9999999981</v>
      </c>
      <c r="AK104" s="1339"/>
    </row>
    <row r="105" spans="14:37">
      <c r="N105" s="1341"/>
      <c r="O105" s="1341"/>
      <c r="P105" s="1340"/>
      <c r="U105" s="1330"/>
      <c r="AK105" s="1339"/>
    </row>
    <row r="106" spans="14:37">
      <c r="N106" s="1341"/>
      <c r="O106" s="1341"/>
      <c r="P106" s="1341"/>
      <c r="U106" s="1330"/>
      <c r="AK106" s="1339"/>
    </row>
    <row r="107" spans="14:37">
      <c r="N107" s="1341"/>
      <c r="O107" s="1341"/>
      <c r="P107" s="1341"/>
      <c r="U107" s="1330"/>
      <c r="AK107" s="1339"/>
    </row>
    <row r="108" spans="14:37">
      <c r="N108" s="1341"/>
      <c r="O108" s="1341"/>
      <c r="P108" s="1341"/>
      <c r="U108" s="1330"/>
      <c r="AK108" s="1339"/>
    </row>
    <row r="109" spans="14:37">
      <c r="N109" s="1341"/>
      <c r="O109" s="1341"/>
      <c r="P109" s="1341"/>
      <c r="U109" s="1330"/>
      <c r="AK109" s="1339"/>
    </row>
    <row r="110" spans="14:37">
      <c r="N110" s="1341"/>
      <c r="O110" s="1341"/>
      <c r="P110" s="1341"/>
      <c r="AK110" s="1339"/>
    </row>
    <row r="111" spans="14:37">
      <c r="N111" s="1341"/>
      <c r="O111" s="1341"/>
      <c r="P111" s="1341"/>
      <c r="AK111" s="1339"/>
    </row>
    <row r="112" spans="14:37">
      <c r="N112" s="1341"/>
      <c r="O112" s="1341"/>
      <c r="P112" s="1341"/>
    </row>
    <row r="113" spans="14:21">
      <c r="N113" s="1341"/>
      <c r="O113" s="1341"/>
      <c r="P113" s="1340"/>
      <c r="U113" s="1330"/>
    </row>
    <row r="114" spans="14:21">
      <c r="N114" s="1341"/>
      <c r="O114" s="1341"/>
      <c r="P114" s="1340"/>
    </row>
    <row r="115" spans="14:21">
      <c r="N115" s="1341"/>
      <c r="O115" s="1341"/>
      <c r="P115" s="1340"/>
      <c r="U115" s="1330"/>
    </row>
    <row r="116" spans="14:21">
      <c r="N116" s="1341"/>
      <c r="O116" s="1341"/>
      <c r="P116" s="1340"/>
      <c r="U116" s="1330"/>
    </row>
    <row r="117" spans="14:21">
      <c r="U117" s="1330"/>
    </row>
    <row r="118" spans="14:21">
      <c r="U118" s="1330"/>
    </row>
    <row r="119" spans="14:21">
      <c r="U119" s="1330"/>
    </row>
  </sheetData>
  <mergeCells count="31">
    <mergeCell ref="B66:C66"/>
    <mergeCell ref="C70:C72"/>
    <mergeCell ref="D70:M70"/>
    <mergeCell ref="N70:N72"/>
    <mergeCell ref="D71:H71"/>
    <mergeCell ref="I71:M71"/>
    <mergeCell ref="C39:C41"/>
    <mergeCell ref="B39:B41"/>
    <mergeCell ref="N6:N8"/>
    <mergeCell ref="D7:H7"/>
    <mergeCell ref="I7:M7"/>
    <mergeCell ref="C6:C8"/>
    <mergeCell ref="D39:M39"/>
    <mergeCell ref="D6:M6"/>
    <mergeCell ref="B6:B8"/>
    <mergeCell ref="D40:H40"/>
    <mergeCell ref="I40:M40"/>
    <mergeCell ref="N39:N41"/>
    <mergeCell ref="B35:C35"/>
    <mergeCell ref="V5:AJ5"/>
    <mergeCell ref="V6:Z6"/>
    <mergeCell ref="AA6:AE6"/>
    <mergeCell ref="AF6:AJ6"/>
    <mergeCell ref="T1:AJ1"/>
    <mergeCell ref="T2:AJ2"/>
    <mergeCell ref="T3:U8"/>
    <mergeCell ref="V3:AJ3"/>
    <mergeCell ref="V4:AJ4"/>
    <mergeCell ref="V7:Z7"/>
    <mergeCell ref="AA7:AE7"/>
    <mergeCell ref="AF7:AJ7"/>
  </mergeCells>
  <printOptions horizontalCentered="1"/>
  <pageMargins left="0.78740157480314965" right="0.59055118110236227" top="0.59055118110236227" bottom="0.59055118110236227" header="0.31496062992125984" footer="0.31496062992125984"/>
  <pageSetup paperSize="9" scale="43" orientation="portrait" r:id="rId1"/>
  <headerFooter alignWithMargins="0"/>
  <colBreaks count="1" manualBreakCount="1">
    <brk id="16" max="1048575" man="1"/>
  </colBreaks>
  <ignoredErrors>
    <ignoredError sqref="H74 H66" 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FFFF00"/>
  </sheetPr>
  <dimension ref="A1:Z306"/>
  <sheetViews>
    <sheetView zoomScale="90" zoomScaleNormal="90" zoomScaleSheetLayoutView="90" zoomScalePageLayoutView="80" workbookViewId="0">
      <selection activeCell="H4" sqref="H4"/>
    </sheetView>
  </sheetViews>
  <sheetFormatPr baseColWidth="10" defaultColWidth="15.7109375" defaultRowHeight="12.75"/>
  <cols>
    <col min="1" max="1" width="1.7109375" customWidth="1"/>
    <col min="2" max="2" width="5.5703125" customWidth="1"/>
    <col min="3" max="3" width="67.7109375" customWidth="1"/>
    <col min="4" max="4" width="11" customWidth="1"/>
    <col min="5" max="16" width="10.7109375" customWidth="1"/>
    <col min="17" max="17" width="14.28515625" customWidth="1"/>
    <col min="18" max="18" width="3" customWidth="1"/>
  </cols>
  <sheetData>
    <row r="1" spans="1:26" s="8" customFormat="1" ht="19.5" customHeight="1">
      <c r="A1" s="11" t="s">
        <v>228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/>
      <c r="S1"/>
      <c r="T1"/>
      <c r="U1"/>
      <c r="V1"/>
      <c r="W1"/>
      <c r="X1"/>
      <c r="Y1"/>
      <c r="Z1"/>
    </row>
    <row r="2" spans="1:26" s="8" customFormat="1" ht="19.5" customHeight="1">
      <c r="A2" s="2"/>
      <c r="B2" s="2"/>
      <c r="C2" s="10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/>
      <c r="S2"/>
      <c r="T2"/>
      <c r="U2"/>
      <c r="V2"/>
      <c r="W2"/>
      <c r="X2"/>
      <c r="Y2"/>
      <c r="Z2"/>
    </row>
    <row r="3" spans="1:26" s="8" customFormat="1" ht="19.5" customHeight="1">
      <c r="A3" s="2"/>
      <c r="B3" s="4" t="s">
        <v>229</v>
      </c>
      <c r="C3" s="10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/>
      <c r="S3"/>
      <c r="T3"/>
      <c r="U3"/>
      <c r="V3"/>
      <c r="W3"/>
      <c r="X3"/>
      <c r="Y3"/>
      <c r="Z3"/>
    </row>
    <row r="4" spans="1:26" s="8" customFormat="1" ht="19.5" customHeight="1" thickBot="1">
      <c r="A4" s="2"/>
      <c r="B4" s="283"/>
      <c r="C4" s="283"/>
      <c r="D4" s="283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6"/>
      <c r="R4"/>
      <c r="S4"/>
      <c r="T4"/>
      <c r="U4"/>
      <c r="V4"/>
      <c r="W4"/>
      <c r="X4"/>
      <c r="Y4"/>
      <c r="Z4"/>
    </row>
    <row r="5" spans="1:26" s="8" customFormat="1" ht="31.5" customHeight="1" thickBot="1">
      <c r="A5" s="2"/>
      <c r="B5" s="1803" t="s">
        <v>139</v>
      </c>
      <c r="C5" s="1804" t="s">
        <v>1</v>
      </c>
      <c r="D5" s="1805" t="s">
        <v>230</v>
      </c>
      <c r="E5" s="1806" t="s">
        <v>88</v>
      </c>
      <c r="F5" s="1806" t="s">
        <v>89</v>
      </c>
      <c r="G5" s="1806" t="s">
        <v>90</v>
      </c>
      <c r="H5" s="1806" t="s">
        <v>91</v>
      </c>
      <c r="I5" s="1806" t="s">
        <v>92</v>
      </c>
      <c r="J5" s="1806" t="s">
        <v>93</v>
      </c>
      <c r="K5" s="1806" t="s">
        <v>95</v>
      </c>
      <c r="L5" s="1806" t="s">
        <v>96</v>
      </c>
      <c r="M5" s="1806" t="s">
        <v>97</v>
      </c>
      <c r="N5" s="1806" t="s">
        <v>98</v>
      </c>
      <c r="O5" s="1806" t="s">
        <v>99</v>
      </c>
      <c r="P5" s="1807" t="s">
        <v>100</v>
      </c>
      <c r="Q5" s="1808" t="s">
        <v>231</v>
      </c>
      <c r="R5"/>
      <c r="S5"/>
      <c r="T5"/>
      <c r="U5"/>
      <c r="V5"/>
      <c r="W5"/>
      <c r="X5"/>
      <c r="Y5"/>
      <c r="Z5"/>
    </row>
    <row r="6" spans="1:26" s="8" customFormat="1" ht="19.5" customHeight="1" thickTop="1">
      <c r="A6" s="2"/>
      <c r="B6" s="572">
        <v>1</v>
      </c>
      <c r="C6" s="507" t="s">
        <v>236</v>
      </c>
      <c r="D6" s="511" t="s">
        <v>210</v>
      </c>
      <c r="E6" s="286">
        <v>11.242987399487824</v>
      </c>
      <c r="F6" s="286">
        <v>10.440854328493906</v>
      </c>
      <c r="G6" s="286">
        <v>11.310190835452621</v>
      </c>
      <c r="H6" s="286">
        <v>11.76235583820678</v>
      </c>
      <c r="I6" s="286">
        <v>11.810297783130784</v>
      </c>
      <c r="J6" s="286">
        <v>12.990982515398375</v>
      </c>
      <c r="K6" s="286">
        <v>13.208538037652172</v>
      </c>
      <c r="L6" s="286">
        <v>12.279738029672639</v>
      </c>
      <c r="M6" s="286">
        <v>11.671223024087656</v>
      </c>
      <c r="N6" s="286">
        <v>11.057253791706408</v>
      </c>
      <c r="O6" s="286">
        <v>10.8662466747225</v>
      </c>
      <c r="P6" s="286">
        <v>11.105544444472805</v>
      </c>
      <c r="Q6" s="287">
        <v>11.558395630530732</v>
      </c>
      <c r="R6"/>
      <c r="S6"/>
      <c r="T6"/>
      <c r="U6"/>
      <c r="V6"/>
      <c r="W6"/>
      <c r="X6"/>
      <c r="Y6"/>
      <c r="Z6"/>
    </row>
    <row r="7" spans="1:26" s="8" customFormat="1" ht="19.5" customHeight="1">
      <c r="A7" s="2"/>
      <c r="B7" s="506"/>
      <c r="C7" s="285"/>
      <c r="D7" s="511" t="s">
        <v>211</v>
      </c>
      <c r="E7" s="286">
        <v>10.726983931390167</v>
      </c>
      <c r="F7" s="286">
        <v>10.710404894075653</v>
      </c>
      <c r="G7" s="286">
        <v>11.425799674560029</v>
      </c>
      <c r="H7" s="286">
        <v>11.400993595987282</v>
      </c>
      <c r="I7" s="286">
        <v>11.283261843108683</v>
      </c>
      <c r="J7" s="286">
        <v>12.68144546154215</v>
      </c>
      <c r="K7" s="286">
        <v>12.230948560205666</v>
      </c>
      <c r="L7" s="286">
        <v>10.977815069766596</v>
      </c>
      <c r="M7" s="286">
        <v>10.285029310233767</v>
      </c>
      <c r="N7" s="286">
        <v>10.10358089830568</v>
      </c>
      <c r="O7" s="286">
        <v>10.441248142000401</v>
      </c>
      <c r="P7" s="286">
        <v>10.330920271107249</v>
      </c>
      <c r="Q7" s="287">
        <v>10.986016962971448</v>
      </c>
      <c r="R7"/>
      <c r="S7"/>
      <c r="T7"/>
      <c r="U7"/>
      <c r="V7"/>
      <c r="W7"/>
      <c r="X7"/>
      <c r="Y7"/>
      <c r="Z7"/>
    </row>
    <row r="8" spans="1:26" s="8" customFormat="1" ht="19.5" customHeight="1">
      <c r="A8" s="2"/>
      <c r="B8" s="506"/>
      <c r="C8" s="51"/>
      <c r="D8" s="510" t="s">
        <v>212</v>
      </c>
      <c r="E8" s="286">
        <v>11.136999287447662</v>
      </c>
      <c r="F8" s="286">
        <v>11.112487585237872</v>
      </c>
      <c r="G8" s="286">
        <v>13.015285837721532</v>
      </c>
      <c r="H8" s="286">
        <v>11.690539311430253</v>
      </c>
      <c r="I8" s="286">
        <v>11.597257904178417</v>
      </c>
      <c r="J8" s="286">
        <v>12.45748098672998</v>
      </c>
      <c r="K8" s="286">
        <v>13.085661740690909</v>
      </c>
      <c r="L8" s="286">
        <v>15.133364787152981</v>
      </c>
      <c r="M8" s="286">
        <v>14.647639419297366</v>
      </c>
      <c r="N8" s="286">
        <v>13.455909827805254</v>
      </c>
      <c r="O8" s="286">
        <v>12.294390802137672</v>
      </c>
      <c r="P8" s="286">
        <v>11.670599936859066</v>
      </c>
      <c r="Q8" s="287">
        <v>12.308803725473259</v>
      </c>
    </row>
    <row r="9" spans="1:26" s="8" customFormat="1" ht="19.5" customHeight="1">
      <c r="A9" s="2"/>
      <c r="B9" s="506"/>
      <c r="C9" s="2077" t="s">
        <v>253</v>
      </c>
      <c r="D9" s="2078"/>
      <c r="E9" s="509">
        <v>10.82179566441344</v>
      </c>
      <c r="F9" s="509">
        <v>10.667973972367408</v>
      </c>
      <c r="G9" s="509">
        <v>11.44147323404524</v>
      </c>
      <c r="H9" s="509">
        <v>11.484848251589716</v>
      </c>
      <c r="I9" s="509">
        <v>11.411568405118633</v>
      </c>
      <c r="J9" s="509">
        <v>12.740296434124129</v>
      </c>
      <c r="K9" s="509">
        <v>12.496209797954251</v>
      </c>
      <c r="L9" s="509">
        <v>11.34025450762994</v>
      </c>
      <c r="M9" s="509">
        <v>10.699655168520913</v>
      </c>
      <c r="N9" s="509">
        <v>10.415833418795946</v>
      </c>
      <c r="O9" s="509">
        <v>10.580763745640752</v>
      </c>
      <c r="P9" s="509">
        <v>10.543611882403772</v>
      </c>
      <c r="Q9" s="508">
        <v>11.146848292957326</v>
      </c>
    </row>
    <row r="10" spans="1:26" s="8" customFormat="1" ht="19.5" customHeight="1">
      <c r="A10" s="2"/>
      <c r="B10" s="505">
        <v>2</v>
      </c>
      <c r="C10" s="507" t="s">
        <v>264</v>
      </c>
      <c r="D10" s="511" t="s">
        <v>212</v>
      </c>
      <c r="E10" s="286">
        <v>14.292995483023063</v>
      </c>
      <c r="F10" s="286">
        <v>14.735310649406467</v>
      </c>
      <c r="G10" s="286">
        <v>12.638660389695598</v>
      </c>
      <c r="H10" s="286">
        <v>14.437728390636959</v>
      </c>
      <c r="I10" s="286">
        <v>14.181733371278218</v>
      </c>
      <c r="J10" s="286">
        <v>13.4309918630801</v>
      </c>
      <c r="K10" s="286">
        <v>14.76071893025555</v>
      </c>
      <c r="L10" s="286">
        <v>13.843888221606758</v>
      </c>
      <c r="M10" s="286">
        <v>13.879100090881902</v>
      </c>
      <c r="N10" s="286">
        <v>12.942572954851107</v>
      </c>
      <c r="O10" s="286">
        <v>13.251407726950919</v>
      </c>
      <c r="P10" s="286">
        <v>13.401571003278372</v>
      </c>
      <c r="Q10" s="287">
        <v>13.793946813995955</v>
      </c>
      <c r="R10"/>
      <c r="S10"/>
      <c r="T10"/>
      <c r="U10"/>
      <c r="V10"/>
      <c r="W10"/>
      <c r="X10"/>
      <c r="Y10"/>
      <c r="Z10"/>
    </row>
    <row r="11" spans="1:26" s="8" customFormat="1" ht="19.5" customHeight="1">
      <c r="A11" s="2"/>
      <c r="B11" s="506"/>
      <c r="C11" s="2077" t="s">
        <v>253</v>
      </c>
      <c r="D11" s="2078"/>
      <c r="E11" s="509">
        <v>14.292995483023063</v>
      </c>
      <c r="F11" s="509">
        <v>14.735310649406467</v>
      </c>
      <c r="G11" s="509">
        <v>12.638660389695598</v>
      </c>
      <c r="H11" s="509">
        <v>14.437728390636959</v>
      </c>
      <c r="I11" s="509">
        <v>14.181733371278218</v>
      </c>
      <c r="J11" s="509">
        <v>13.4309918630801</v>
      </c>
      <c r="K11" s="509">
        <v>14.76071893025555</v>
      </c>
      <c r="L11" s="509">
        <v>13.843888221606758</v>
      </c>
      <c r="M11" s="509">
        <v>13.879100090881902</v>
      </c>
      <c r="N11" s="509">
        <v>12.942572954851107</v>
      </c>
      <c r="O11" s="509">
        <v>13.251407726950919</v>
      </c>
      <c r="P11" s="509">
        <v>13.401571003278372</v>
      </c>
      <c r="Q11" s="508">
        <v>13.793946813995955</v>
      </c>
    </row>
    <row r="12" spans="1:26" s="8" customFormat="1" ht="19.5" customHeight="1">
      <c r="A12" s="2"/>
      <c r="B12" s="505">
        <v>3</v>
      </c>
      <c r="C12" s="507" t="s">
        <v>176</v>
      </c>
      <c r="D12" s="511" t="s">
        <v>210</v>
      </c>
      <c r="E12" s="286">
        <v>8.9361373296511584</v>
      </c>
      <c r="F12" s="286">
        <v>10.958130360263178</v>
      </c>
      <c r="G12" s="286">
        <v>10.780495695100644</v>
      </c>
      <c r="H12" s="286">
        <v>10.99532455569109</v>
      </c>
      <c r="I12" s="286">
        <v>10.692267736781425</v>
      </c>
      <c r="J12" s="286">
        <v>12.073290958765977</v>
      </c>
      <c r="K12" s="286">
        <v>11.557557978717801</v>
      </c>
      <c r="L12" s="286">
        <v>10.616105949024913</v>
      </c>
      <c r="M12" s="286">
        <v>10.333308931298131</v>
      </c>
      <c r="N12" s="286">
        <v>9.8346861880360361</v>
      </c>
      <c r="O12" s="286">
        <v>9.4494774347735309</v>
      </c>
      <c r="P12" s="286">
        <v>9.7759362660491558</v>
      </c>
      <c r="Q12" s="287">
        <v>10.408558258460904</v>
      </c>
      <c r="R12"/>
      <c r="S12"/>
      <c r="T12"/>
      <c r="U12"/>
      <c r="V12"/>
      <c r="W12"/>
      <c r="X12"/>
      <c r="Y12"/>
      <c r="Z12"/>
    </row>
    <row r="13" spans="1:26" s="8" customFormat="1" ht="19.5" customHeight="1">
      <c r="A13" s="2"/>
      <c r="B13" s="506"/>
      <c r="C13" s="285"/>
      <c r="D13" s="511" t="s">
        <v>211</v>
      </c>
      <c r="E13" s="286">
        <v>9.3886422244275796</v>
      </c>
      <c r="F13" s="286">
        <v>12.639626828377693</v>
      </c>
      <c r="G13" s="286">
        <v>12.08309998641133</v>
      </c>
      <c r="H13" s="286">
        <v>12.808176801387996</v>
      </c>
      <c r="I13" s="286">
        <v>12.129770340994382</v>
      </c>
      <c r="J13" s="286">
        <v>12.895935651456963</v>
      </c>
      <c r="K13" s="286">
        <v>12.626404583321747</v>
      </c>
      <c r="L13" s="286">
        <v>12.6900350717631</v>
      </c>
      <c r="M13" s="286">
        <v>12.344068415689097</v>
      </c>
      <c r="N13" s="286">
        <v>12.150165382341051</v>
      </c>
      <c r="O13" s="286">
        <v>11.530555969121455</v>
      </c>
      <c r="P13" s="286">
        <v>11.937293332557259</v>
      </c>
      <c r="Q13" s="287">
        <v>12.035159930365765</v>
      </c>
      <c r="R13"/>
      <c r="S13"/>
      <c r="T13"/>
      <c r="U13"/>
      <c r="V13"/>
      <c r="W13"/>
      <c r="X13"/>
      <c r="Y13"/>
      <c r="Z13"/>
    </row>
    <row r="14" spans="1:26" s="8" customFormat="1" ht="19.5" customHeight="1">
      <c r="A14" s="2"/>
      <c r="B14" s="506"/>
      <c r="C14" s="51"/>
      <c r="D14" s="510" t="s">
        <v>212</v>
      </c>
      <c r="E14" s="286">
        <v>9.7842480525881097</v>
      </c>
      <c r="F14" s="286">
        <v>13.43306288110052</v>
      </c>
      <c r="G14" s="286">
        <v>13.184164685384754</v>
      </c>
      <c r="H14" s="286">
        <v>13.427390436772651</v>
      </c>
      <c r="I14" s="286">
        <v>12.667806268364163</v>
      </c>
      <c r="J14" s="286">
        <v>13.466930450005824</v>
      </c>
      <c r="K14" s="286">
        <v>13.204196524410303</v>
      </c>
      <c r="L14" s="286">
        <v>12.754738309514853</v>
      </c>
      <c r="M14" s="286">
        <v>12.578358260800902</v>
      </c>
      <c r="N14" s="286">
        <v>12.185290745482671</v>
      </c>
      <c r="O14" s="286">
        <v>12.178364502519326</v>
      </c>
      <c r="P14" s="286">
        <v>12.670712367773456</v>
      </c>
      <c r="Q14" s="287">
        <v>12.599703193076548</v>
      </c>
    </row>
    <row r="15" spans="1:26" s="8" customFormat="1" ht="19.5" customHeight="1">
      <c r="A15" s="2"/>
      <c r="B15" s="506"/>
      <c r="C15" s="2077" t="s">
        <v>253</v>
      </c>
      <c r="D15" s="2078"/>
      <c r="E15" s="509">
        <v>9.3048808723181846</v>
      </c>
      <c r="F15" s="509">
        <v>12.277874267124842</v>
      </c>
      <c r="G15" s="509">
        <v>11.866728237629051</v>
      </c>
      <c r="H15" s="509">
        <v>12.427925205070821</v>
      </c>
      <c r="I15" s="509">
        <v>11.822926547793932</v>
      </c>
      <c r="J15" s="509">
        <v>12.743808084836923</v>
      </c>
      <c r="K15" s="509">
        <v>12.423410120092781</v>
      </c>
      <c r="L15" s="509">
        <v>12.140380882078276</v>
      </c>
      <c r="M15" s="509">
        <v>11.772129019341268</v>
      </c>
      <c r="N15" s="509">
        <v>11.455103459132985</v>
      </c>
      <c r="O15" s="509">
        <v>10.976149449845952</v>
      </c>
      <c r="P15" s="509">
        <v>11.372819443154409</v>
      </c>
      <c r="Q15" s="508">
        <v>11.655442806116147</v>
      </c>
    </row>
    <row r="16" spans="1:26" s="8" customFormat="1" ht="19.5" customHeight="1">
      <c r="A16" s="2"/>
      <c r="B16" s="505">
        <v>4</v>
      </c>
      <c r="C16" s="507" t="s">
        <v>4</v>
      </c>
      <c r="D16" s="511" t="s">
        <v>210</v>
      </c>
      <c r="E16" s="286">
        <v>13.370792183879411</v>
      </c>
      <c r="F16" s="286">
        <v>14.549157579745611</v>
      </c>
      <c r="G16" s="286">
        <v>11.129954445421049</v>
      </c>
      <c r="H16" s="286">
        <v>14.951036577427889</v>
      </c>
      <c r="I16" s="286">
        <v>13.506966733402894</v>
      </c>
      <c r="J16" s="286">
        <v>13.776904177339684</v>
      </c>
      <c r="K16" s="286">
        <v>13.623428159453065</v>
      </c>
      <c r="L16" s="286">
        <v>13.409408047492784</v>
      </c>
      <c r="M16" s="286">
        <v>13.127042473220232</v>
      </c>
      <c r="N16" s="286">
        <v>13.370280558957029</v>
      </c>
      <c r="O16" s="286">
        <v>12.798880119819735</v>
      </c>
      <c r="P16" s="286">
        <v>14.205428123675592</v>
      </c>
      <c r="Q16" s="287">
        <v>13.469371316169131</v>
      </c>
      <c r="R16"/>
      <c r="S16"/>
      <c r="T16"/>
      <c r="U16"/>
      <c r="V16"/>
      <c r="W16"/>
      <c r="X16"/>
      <c r="Y16"/>
      <c r="Z16"/>
    </row>
    <row r="17" spans="1:26" s="8" customFormat="1" ht="19.5" customHeight="1">
      <c r="A17" s="2"/>
      <c r="B17" s="506"/>
      <c r="C17" s="285"/>
      <c r="D17" s="511" t="s">
        <v>211</v>
      </c>
      <c r="E17" s="286">
        <v>10.643621547869369</v>
      </c>
      <c r="F17" s="286">
        <v>11.790193292791452</v>
      </c>
      <c r="G17" s="286">
        <v>10.29771366996459</v>
      </c>
      <c r="H17" s="286">
        <v>11.969121322042472</v>
      </c>
      <c r="I17" s="286">
        <v>11.083434774848937</v>
      </c>
      <c r="J17" s="286">
        <v>11.418497873944464</v>
      </c>
      <c r="K17" s="286">
        <v>11.326847255250957</v>
      </c>
      <c r="L17" s="286">
        <v>11.355148167958724</v>
      </c>
      <c r="M17" s="286">
        <v>11.519961661327413</v>
      </c>
      <c r="N17" s="286">
        <v>11.178673683108489</v>
      </c>
      <c r="O17" s="286">
        <v>11.026650057261174</v>
      </c>
      <c r="P17" s="286">
        <v>11.889999649327638</v>
      </c>
      <c r="Q17" s="287">
        <v>11.28620478071409</v>
      </c>
      <c r="R17"/>
      <c r="S17"/>
      <c r="T17"/>
      <c r="U17"/>
      <c r="V17"/>
      <c r="W17"/>
      <c r="X17"/>
      <c r="Y17"/>
      <c r="Z17"/>
    </row>
    <row r="18" spans="1:26" s="8" customFormat="1" ht="19.5" customHeight="1">
      <c r="A18" s="2"/>
      <c r="B18" s="506"/>
      <c r="C18" s="51"/>
      <c r="D18" s="510" t="s">
        <v>212</v>
      </c>
      <c r="E18" s="286">
        <v>12.434055158822009</v>
      </c>
      <c r="F18" s="286">
        <v>13.517986655750329</v>
      </c>
      <c r="G18" s="286">
        <v>9.470280884877905</v>
      </c>
      <c r="H18" s="286">
        <v>11.998375273017148</v>
      </c>
      <c r="I18" s="286">
        <v>11.960691913594683</v>
      </c>
      <c r="J18" s="286">
        <v>11.939827605185284</v>
      </c>
      <c r="K18" s="286">
        <v>12.707570017198105</v>
      </c>
      <c r="L18" s="286">
        <v>12.844541708949212</v>
      </c>
      <c r="M18" s="286">
        <v>12.997041364728108</v>
      </c>
      <c r="N18" s="286">
        <v>12.156366369746396</v>
      </c>
      <c r="O18" s="286">
        <v>12.181582272511386</v>
      </c>
      <c r="P18" s="286">
        <v>13.054430200470852</v>
      </c>
      <c r="Q18" s="287">
        <v>12.236492833995296</v>
      </c>
    </row>
    <row r="19" spans="1:26" s="8" customFormat="1" ht="19.5" customHeight="1">
      <c r="A19" s="2"/>
      <c r="B19" s="506"/>
      <c r="C19" s="2077" t="s">
        <v>253</v>
      </c>
      <c r="D19" s="2078"/>
      <c r="E19" s="509">
        <v>11.779355538763078</v>
      </c>
      <c r="F19" s="509">
        <v>12.907536887239109</v>
      </c>
      <c r="G19" s="509">
        <v>10.401715265354451</v>
      </c>
      <c r="H19" s="509">
        <v>12.84792970669479</v>
      </c>
      <c r="I19" s="509">
        <v>11.970131125662849</v>
      </c>
      <c r="J19" s="509">
        <v>12.241464094404257</v>
      </c>
      <c r="K19" s="509">
        <v>12.265535739370559</v>
      </c>
      <c r="L19" s="509">
        <v>12.238071475546461</v>
      </c>
      <c r="M19" s="509">
        <v>12.27087592461343</v>
      </c>
      <c r="N19" s="509">
        <v>12.002403857501942</v>
      </c>
      <c r="O19" s="509">
        <v>11.763175686932975</v>
      </c>
      <c r="P19" s="509">
        <v>12.742221768945829</v>
      </c>
      <c r="Q19" s="508">
        <v>12.111207103481208</v>
      </c>
    </row>
    <row r="20" spans="1:26" s="8" customFormat="1" ht="19.5" customHeight="1">
      <c r="A20" s="2"/>
      <c r="B20" s="505">
        <v>5</v>
      </c>
      <c r="C20" s="507" t="s">
        <v>8</v>
      </c>
      <c r="D20" s="511" t="s">
        <v>210</v>
      </c>
      <c r="E20" s="286">
        <v>9.1145424858237032</v>
      </c>
      <c r="F20" s="286">
        <v>11.824270963694357</v>
      </c>
      <c r="G20" s="286">
        <v>12.358474341123017</v>
      </c>
      <c r="H20" s="286">
        <v>11.733405183246003</v>
      </c>
      <c r="I20" s="286">
        <v>11.314532510479991</v>
      </c>
      <c r="J20" s="286">
        <v>11.441440617833504</v>
      </c>
      <c r="K20" s="286">
        <v>11.461263158025751</v>
      </c>
      <c r="L20" s="286">
        <v>11.32457469884743</v>
      </c>
      <c r="M20" s="286">
        <v>11.734954101312898</v>
      </c>
      <c r="N20" s="286">
        <v>11.835849569737137</v>
      </c>
      <c r="O20" s="286">
        <v>11.121766915472293</v>
      </c>
      <c r="P20" s="286">
        <v>12.060310686989997</v>
      </c>
      <c r="Q20" s="287">
        <v>11.430600416238061</v>
      </c>
      <c r="R20"/>
      <c r="S20"/>
      <c r="T20"/>
      <c r="U20"/>
      <c r="V20"/>
      <c r="W20"/>
      <c r="X20"/>
      <c r="Y20"/>
      <c r="Z20"/>
    </row>
    <row r="21" spans="1:26" s="8" customFormat="1" ht="19.5" customHeight="1">
      <c r="A21" s="2"/>
      <c r="B21" s="506"/>
      <c r="C21" s="285"/>
      <c r="D21" s="511" t="s">
        <v>211</v>
      </c>
      <c r="E21" s="286">
        <v>11.841730239079098</v>
      </c>
      <c r="F21" s="286">
        <v>16.229945428169081</v>
      </c>
      <c r="G21" s="286">
        <v>15.927402535088698</v>
      </c>
      <c r="H21" s="286">
        <v>16.141942951063001</v>
      </c>
      <c r="I21" s="286">
        <v>16.478284097885521</v>
      </c>
      <c r="J21" s="286">
        <v>16.382932533996097</v>
      </c>
      <c r="K21" s="286">
        <v>15.937174943413021</v>
      </c>
      <c r="L21" s="286">
        <v>17.225073717993375</v>
      </c>
      <c r="M21" s="286">
        <v>15.941293561750465</v>
      </c>
      <c r="N21" s="286">
        <v>16.930892781162992</v>
      </c>
      <c r="O21" s="286">
        <v>15.558731914085371</v>
      </c>
      <c r="P21" s="286">
        <v>16.191503687925309</v>
      </c>
      <c r="Q21" s="287">
        <v>15.89089366552837</v>
      </c>
      <c r="R21"/>
      <c r="S21"/>
      <c r="T21"/>
      <c r="U21"/>
      <c r="V21"/>
      <c r="W21"/>
      <c r="X21"/>
      <c r="Y21"/>
      <c r="Z21"/>
    </row>
    <row r="22" spans="1:26" s="8" customFormat="1" ht="19.5" customHeight="1">
      <c r="A22" s="2"/>
      <c r="B22" s="506"/>
      <c r="C22" s="51"/>
      <c r="D22" s="510" t="s">
        <v>212</v>
      </c>
      <c r="E22" s="286">
        <v>12.222118229157523</v>
      </c>
      <c r="F22" s="286">
        <v>14.964681835218716</v>
      </c>
      <c r="G22" s="286">
        <v>17.710659634775631</v>
      </c>
      <c r="H22" s="286">
        <v>15.00353399754494</v>
      </c>
      <c r="I22" s="286">
        <v>16.737845650386934</v>
      </c>
      <c r="J22" s="286">
        <v>22.273712903287468</v>
      </c>
      <c r="K22" s="286">
        <v>34.034958784708273</v>
      </c>
      <c r="L22" s="286">
        <v>18.990172227304839</v>
      </c>
      <c r="M22" s="286">
        <v>15.91793836249445</v>
      </c>
      <c r="N22" s="286">
        <v>15.993608386944501</v>
      </c>
      <c r="O22" s="286">
        <v>16.565329639877774</v>
      </c>
      <c r="P22" s="286">
        <v>16.031453665655867</v>
      </c>
      <c r="Q22" s="287">
        <v>18.103037280669945</v>
      </c>
    </row>
    <row r="23" spans="1:26" s="8" customFormat="1" ht="19.5" customHeight="1">
      <c r="A23" s="2"/>
      <c r="B23" s="506"/>
      <c r="C23" s="2077" t="s">
        <v>253</v>
      </c>
      <c r="D23" s="2078"/>
      <c r="E23" s="509">
        <v>11.086354753068338</v>
      </c>
      <c r="F23" s="509">
        <v>14.306417486058226</v>
      </c>
      <c r="G23" s="509">
        <v>15.619346191103457</v>
      </c>
      <c r="H23" s="509">
        <v>14.286053484771923</v>
      </c>
      <c r="I23" s="509">
        <v>14.7970715082455</v>
      </c>
      <c r="J23" s="509">
        <v>17.068227019224846</v>
      </c>
      <c r="K23" s="509">
        <v>21.637226965796184</v>
      </c>
      <c r="L23" s="509">
        <v>15.727253812045159</v>
      </c>
      <c r="M23" s="509">
        <v>14.51380265349724</v>
      </c>
      <c r="N23" s="509">
        <v>14.878201292206214</v>
      </c>
      <c r="O23" s="509">
        <v>14.406204167563867</v>
      </c>
      <c r="P23" s="509">
        <v>14.749274856738662</v>
      </c>
      <c r="Q23" s="508">
        <v>15.287030244277304</v>
      </c>
    </row>
    <row r="24" spans="1:26" s="8" customFormat="1" ht="19.5" customHeight="1">
      <c r="A24" s="2"/>
      <c r="B24" s="505">
        <v>6</v>
      </c>
      <c r="C24" s="507" t="s">
        <v>10</v>
      </c>
      <c r="D24" s="511" t="s">
        <v>210</v>
      </c>
      <c r="E24" s="286">
        <v>15.845260155326708</v>
      </c>
      <c r="F24" s="286">
        <v>17.052666997267735</v>
      </c>
      <c r="G24" s="286">
        <v>20.994311312279066</v>
      </c>
      <c r="H24" s="286">
        <v>15.56675075958348</v>
      </c>
      <c r="I24" s="286">
        <v>18.15238715116346</v>
      </c>
      <c r="J24" s="286">
        <v>16.960063945272513</v>
      </c>
      <c r="K24" s="286">
        <v>17.813088452650128</v>
      </c>
      <c r="L24" s="286">
        <v>18.038643877397824</v>
      </c>
      <c r="M24" s="286">
        <v>15.408448647936515</v>
      </c>
      <c r="N24" s="286">
        <v>18.409799458731094</v>
      </c>
      <c r="O24" s="286">
        <v>18.18225382384443</v>
      </c>
      <c r="P24" s="286">
        <v>17.696322895567153</v>
      </c>
      <c r="Q24" s="287">
        <v>17.508735714683649</v>
      </c>
      <c r="R24"/>
      <c r="S24"/>
      <c r="T24"/>
      <c r="U24"/>
      <c r="V24"/>
      <c r="W24"/>
      <c r="X24"/>
      <c r="Y24"/>
      <c r="Z24"/>
    </row>
    <row r="25" spans="1:26" s="8" customFormat="1" ht="19.5" customHeight="1">
      <c r="A25" s="2"/>
      <c r="B25" s="506"/>
      <c r="C25" s="285"/>
      <c r="D25" s="511" t="s">
        <v>211</v>
      </c>
      <c r="E25" s="286">
        <v>11.755963973271378</v>
      </c>
      <c r="F25" s="286">
        <v>14.106903696476277</v>
      </c>
      <c r="G25" s="286">
        <v>15.241808671643444</v>
      </c>
      <c r="H25" s="286">
        <v>15.215333890471125</v>
      </c>
      <c r="I25" s="286">
        <v>13.376062597103362</v>
      </c>
      <c r="J25" s="286">
        <v>13.940978470676512</v>
      </c>
      <c r="K25" s="286">
        <v>13.899258552491304</v>
      </c>
      <c r="L25" s="286">
        <v>15.367926757506163</v>
      </c>
      <c r="M25" s="286">
        <v>14.777650536331947</v>
      </c>
      <c r="N25" s="286">
        <v>15.057288969696803</v>
      </c>
      <c r="O25" s="286">
        <v>15.551875532048815</v>
      </c>
      <c r="P25" s="286">
        <v>14.026694429357462</v>
      </c>
      <c r="Q25" s="287">
        <v>14.365639662176701</v>
      </c>
      <c r="R25"/>
      <c r="S25"/>
      <c r="T25"/>
      <c r="U25"/>
      <c r="V25"/>
      <c r="W25"/>
      <c r="X25"/>
      <c r="Y25"/>
      <c r="Z25"/>
    </row>
    <row r="26" spans="1:26" s="8" customFormat="1" ht="19.5" customHeight="1">
      <c r="A26" s="2"/>
      <c r="B26" s="506"/>
      <c r="C26" s="51"/>
      <c r="D26" s="510" t="s">
        <v>212</v>
      </c>
      <c r="E26" s="286">
        <v>11.267787926667651</v>
      </c>
      <c r="F26" s="286">
        <v>16.456350660191209</v>
      </c>
      <c r="G26" s="286">
        <v>15.663138811368389</v>
      </c>
      <c r="H26" s="286">
        <v>15.220558763664329</v>
      </c>
      <c r="I26" s="286">
        <v>15.205028457651554</v>
      </c>
      <c r="J26" s="286">
        <v>15.815371403297011</v>
      </c>
      <c r="K26" s="286">
        <v>14.401053540373251</v>
      </c>
      <c r="L26" s="286">
        <v>14.912094503775421</v>
      </c>
      <c r="M26" s="286">
        <v>14.32450904669653</v>
      </c>
      <c r="N26" s="286">
        <v>13.625278360638186</v>
      </c>
      <c r="O26" s="286">
        <v>14.174686907207075</v>
      </c>
      <c r="P26" s="286">
        <v>14.392348041188836</v>
      </c>
      <c r="Q26" s="287">
        <v>14.603008723545454</v>
      </c>
    </row>
    <row r="27" spans="1:26" s="8" customFormat="1" ht="19.5" customHeight="1">
      <c r="A27" s="2"/>
      <c r="B27" s="506"/>
      <c r="C27" s="2077" t="s">
        <v>253</v>
      </c>
      <c r="D27" s="2078"/>
      <c r="E27" s="509">
        <v>12.100382032795917</v>
      </c>
      <c r="F27" s="509">
        <v>15.197887603853747</v>
      </c>
      <c r="G27" s="509">
        <v>16.136089630263228</v>
      </c>
      <c r="H27" s="509">
        <v>15.263721395134263</v>
      </c>
      <c r="I27" s="509">
        <v>14.514938589374569</v>
      </c>
      <c r="J27" s="509">
        <v>14.890626746891959</v>
      </c>
      <c r="K27" s="509">
        <v>14.567675738971653</v>
      </c>
      <c r="L27" s="509">
        <v>15.611651930713716</v>
      </c>
      <c r="M27" s="509">
        <v>14.731738557034376</v>
      </c>
      <c r="N27" s="509">
        <v>15.076179085296008</v>
      </c>
      <c r="O27" s="509">
        <v>15.4859011741997</v>
      </c>
      <c r="P27" s="509">
        <v>14.636905559575926</v>
      </c>
      <c r="Q27" s="508">
        <v>14.856254372737331</v>
      </c>
    </row>
    <row r="28" spans="1:26" s="8" customFormat="1" ht="19.5" customHeight="1">
      <c r="A28" s="2"/>
      <c r="B28" s="505">
        <v>7</v>
      </c>
      <c r="C28" s="507" t="s">
        <v>12</v>
      </c>
      <c r="D28" s="511" t="s">
        <v>210</v>
      </c>
      <c r="E28" s="286">
        <v>9.9585114717524004</v>
      </c>
      <c r="F28" s="286">
        <v>16.429705572201883</v>
      </c>
      <c r="G28" s="286">
        <v>14.254439007179787</v>
      </c>
      <c r="H28" s="286">
        <v>15.090569506751601</v>
      </c>
      <c r="I28" s="286">
        <v>13.939732832716411</v>
      </c>
      <c r="J28" s="286">
        <v>16.29193319467046</v>
      </c>
      <c r="K28" s="286">
        <v>14.170742823322238</v>
      </c>
      <c r="L28" s="286">
        <v>13.996957797612717</v>
      </c>
      <c r="M28" s="286">
        <v>14.588817432193128</v>
      </c>
      <c r="N28" s="286">
        <v>13.455377210555474</v>
      </c>
      <c r="O28" s="286">
        <v>14.246223392826284</v>
      </c>
      <c r="P28" s="286">
        <v>14.280360332577265</v>
      </c>
      <c r="Q28" s="287">
        <v>14.211838283503862</v>
      </c>
      <c r="R28"/>
      <c r="S28"/>
      <c r="T28"/>
      <c r="U28"/>
      <c r="V28"/>
      <c r="W28"/>
      <c r="X28"/>
      <c r="Y28"/>
      <c r="Z28"/>
    </row>
    <row r="29" spans="1:26" s="8" customFormat="1" ht="19.5" customHeight="1">
      <c r="A29" s="2"/>
      <c r="B29" s="506"/>
      <c r="C29" s="285"/>
      <c r="D29" s="511" t="s">
        <v>211</v>
      </c>
      <c r="E29" s="286">
        <v>8.9983771160172044</v>
      </c>
      <c r="F29" s="286">
        <v>15.003101873513305</v>
      </c>
      <c r="G29" s="286">
        <v>14.173151531225239</v>
      </c>
      <c r="H29" s="286">
        <v>14.605898225596553</v>
      </c>
      <c r="I29" s="286">
        <v>13.137893739334411</v>
      </c>
      <c r="J29" s="286">
        <v>14.038904856954233</v>
      </c>
      <c r="K29" s="286">
        <v>12.365738523300818</v>
      </c>
      <c r="L29" s="286">
        <v>13.239539628458115</v>
      </c>
      <c r="M29" s="286">
        <v>13.661503546331563</v>
      </c>
      <c r="N29" s="286">
        <v>12.119926272133771</v>
      </c>
      <c r="O29" s="286">
        <v>12.885942957129847</v>
      </c>
      <c r="P29" s="286">
        <v>13.12190635995205</v>
      </c>
      <c r="Q29" s="287">
        <v>13.088226940473678</v>
      </c>
      <c r="R29"/>
      <c r="S29"/>
      <c r="T29"/>
      <c r="U29"/>
      <c r="V29"/>
      <c r="W29"/>
      <c r="X29"/>
      <c r="Y29"/>
      <c r="Z29"/>
    </row>
    <row r="30" spans="1:26" s="8" customFormat="1" ht="19.5" customHeight="1">
      <c r="A30" s="2"/>
      <c r="B30" s="506"/>
      <c r="C30" s="51"/>
      <c r="D30" s="510" t="s">
        <v>212</v>
      </c>
      <c r="E30" s="286">
        <v>10.117659328643056</v>
      </c>
      <c r="F30" s="286">
        <v>17.743238343553994</v>
      </c>
      <c r="G30" s="286">
        <v>16.942269694335224</v>
      </c>
      <c r="H30" s="286">
        <v>17.024632332862129</v>
      </c>
      <c r="I30" s="286">
        <v>15.84157221216328</v>
      </c>
      <c r="J30" s="286">
        <v>18.316660027302675</v>
      </c>
      <c r="K30" s="286">
        <v>15.762235368727161</v>
      </c>
      <c r="L30" s="286">
        <v>16.985515841775758</v>
      </c>
      <c r="M30" s="286">
        <v>16.337592249724221</v>
      </c>
      <c r="N30" s="286">
        <v>15.740586904618883</v>
      </c>
      <c r="O30" s="286">
        <v>16.209163640499707</v>
      </c>
      <c r="P30" s="286">
        <v>15.376904770526121</v>
      </c>
      <c r="Q30" s="287">
        <v>15.994351580627773</v>
      </c>
    </row>
    <row r="31" spans="1:26" s="8" customFormat="1" ht="19.5" customHeight="1">
      <c r="A31" s="2"/>
      <c r="B31" s="506"/>
      <c r="C31" s="2077" t="s">
        <v>253</v>
      </c>
      <c r="D31" s="2078"/>
      <c r="E31" s="509">
        <v>9.0992225971799439</v>
      </c>
      <c r="F31" s="509">
        <v>15.166139956988436</v>
      </c>
      <c r="G31" s="509">
        <v>14.206659938971663</v>
      </c>
      <c r="H31" s="509">
        <v>14.677777620427074</v>
      </c>
      <c r="I31" s="509">
        <v>13.243281925593521</v>
      </c>
      <c r="J31" s="509">
        <v>14.306160198453304</v>
      </c>
      <c r="K31" s="509">
        <v>12.578922772648049</v>
      </c>
      <c r="L31" s="509">
        <v>13.347770121774735</v>
      </c>
      <c r="M31" s="509">
        <v>13.7798493273649</v>
      </c>
      <c r="N31" s="509">
        <v>12.286229654898634</v>
      </c>
      <c r="O31" s="509">
        <v>13.050400724974562</v>
      </c>
      <c r="P31" s="509">
        <v>13.258038839529664</v>
      </c>
      <c r="Q31" s="508">
        <v>13.226369280174836</v>
      </c>
    </row>
    <row r="32" spans="1:26" s="8" customFormat="1" ht="19.5" customHeight="1">
      <c r="A32" s="2"/>
      <c r="B32" s="505">
        <v>8</v>
      </c>
      <c r="C32" s="507" t="s">
        <v>14</v>
      </c>
      <c r="D32" s="511" t="s">
        <v>210</v>
      </c>
      <c r="E32" s="286">
        <v>14.182282092873697</v>
      </c>
      <c r="F32" s="286">
        <v>13.544984706225785</v>
      </c>
      <c r="G32" s="286">
        <v>13.178188329175347</v>
      </c>
      <c r="H32" s="286">
        <v>13.548992264707405</v>
      </c>
      <c r="I32" s="286">
        <v>11.937770566846245</v>
      </c>
      <c r="J32" s="286">
        <v>11.98421560135616</v>
      </c>
      <c r="K32" s="286">
        <v>12.896458061467095</v>
      </c>
      <c r="L32" s="286">
        <v>12.40156136634716</v>
      </c>
      <c r="M32" s="286">
        <v>13.221054188152426</v>
      </c>
      <c r="N32" s="286">
        <v>12.783168456339173</v>
      </c>
      <c r="O32" s="286">
        <v>13.119857081274194</v>
      </c>
      <c r="P32" s="286">
        <v>13.065653480733451</v>
      </c>
      <c r="Q32" s="287">
        <v>12.937603379045692</v>
      </c>
      <c r="R32"/>
      <c r="S32"/>
      <c r="T32"/>
      <c r="U32"/>
      <c r="V32"/>
      <c r="W32"/>
      <c r="X32"/>
      <c r="Y32"/>
      <c r="Z32"/>
    </row>
    <row r="33" spans="1:26" s="8" customFormat="1" ht="19.5" customHeight="1">
      <c r="A33" s="2"/>
      <c r="B33" s="506"/>
      <c r="C33" s="285"/>
      <c r="D33" s="511" t="s">
        <v>211</v>
      </c>
      <c r="E33" s="286">
        <v>11.867419101478298</v>
      </c>
      <c r="F33" s="286">
        <v>12.739890983708003</v>
      </c>
      <c r="G33" s="286">
        <v>12.316699181813521</v>
      </c>
      <c r="H33" s="286">
        <v>12.557361311169723</v>
      </c>
      <c r="I33" s="286">
        <v>11.747235752896319</v>
      </c>
      <c r="J33" s="286">
        <v>12.125697516712155</v>
      </c>
      <c r="K33" s="286">
        <v>12.550610891616046</v>
      </c>
      <c r="L33" s="286">
        <v>12.099029670511401</v>
      </c>
      <c r="M33" s="286">
        <v>11.986830750094409</v>
      </c>
      <c r="N33" s="286">
        <v>11.914556604937989</v>
      </c>
      <c r="O33" s="286">
        <v>12.065653082089645</v>
      </c>
      <c r="P33" s="286">
        <v>12.064242484358321</v>
      </c>
      <c r="Q33" s="287">
        <v>12.162222543599128</v>
      </c>
      <c r="R33"/>
      <c r="S33"/>
      <c r="T33"/>
      <c r="U33"/>
      <c r="V33"/>
      <c r="W33"/>
      <c r="X33"/>
      <c r="Y33"/>
      <c r="Z33"/>
    </row>
    <row r="34" spans="1:26" s="8" customFormat="1" ht="19.5" customHeight="1">
      <c r="A34" s="2"/>
      <c r="B34" s="506"/>
      <c r="C34" s="51"/>
      <c r="D34" s="510" t="s">
        <v>212</v>
      </c>
      <c r="E34" s="286">
        <v>13.223047775602859</v>
      </c>
      <c r="F34" s="286">
        <v>14.302398033254747</v>
      </c>
      <c r="G34" s="286">
        <v>13.443847318285714</v>
      </c>
      <c r="H34" s="286">
        <v>13.688721297619818</v>
      </c>
      <c r="I34" s="286">
        <v>12.61188353937219</v>
      </c>
      <c r="J34" s="286">
        <v>12.241409465938792</v>
      </c>
      <c r="K34" s="286">
        <v>13.406526923772612</v>
      </c>
      <c r="L34" s="286">
        <v>13.14250585120592</v>
      </c>
      <c r="M34" s="286">
        <v>13.166296984367889</v>
      </c>
      <c r="N34" s="286">
        <v>12.751969355388983</v>
      </c>
      <c r="O34" s="286">
        <v>13.054048235925578</v>
      </c>
      <c r="P34" s="286">
        <v>12.964026005250858</v>
      </c>
      <c r="Q34" s="287">
        <v>13.13469201175975</v>
      </c>
    </row>
    <row r="35" spans="1:26" s="8" customFormat="1" ht="19.5" customHeight="1">
      <c r="A35" s="2"/>
      <c r="B35" s="506"/>
      <c r="C35" s="2077" t="s">
        <v>253</v>
      </c>
      <c r="D35" s="2078"/>
      <c r="E35" s="509">
        <v>12.624087202496375</v>
      </c>
      <c r="F35" s="509">
        <v>13.352264754081727</v>
      </c>
      <c r="G35" s="509">
        <v>12.815176229391577</v>
      </c>
      <c r="H35" s="509">
        <v>13.080287967525532</v>
      </c>
      <c r="I35" s="509">
        <v>12.05823637152316</v>
      </c>
      <c r="J35" s="509">
        <v>12.140229973101189</v>
      </c>
      <c r="K35" s="509">
        <v>12.88710277622938</v>
      </c>
      <c r="L35" s="509">
        <v>12.481797520507223</v>
      </c>
      <c r="M35" s="509">
        <v>12.556617313538016</v>
      </c>
      <c r="N35" s="509">
        <v>12.323317657256066</v>
      </c>
      <c r="O35" s="509">
        <v>12.537751861968108</v>
      </c>
      <c r="P35" s="509">
        <v>12.504503642837635</v>
      </c>
      <c r="Q35" s="508">
        <v>12.600625373336989</v>
      </c>
    </row>
    <row r="36" spans="1:26" s="8" customFormat="1" ht="19.5" customHeight="1">
      <c r="A36" s="2"/>
      <c r="B36" s="505">
        <v>9</v>
      </c>
      <c r="C36" s="507" t="s">
        <v>16</v>
      </c>
      <c r="D36" s="511" t="s">
        <v>210</v>
      </c>
      <c r="E36" s="286">
        <v>10.810948836358973</v>
      </c>
      <c r="F36" s="286">
        <v>11.692874862387487</v>
      </c>
      <c r="G36" s="286">
        <v>10.657562726602066</v>
      </c>
      <c r="H36" s="286">
        <v>10.54359585098781</v>
      </c>
      <c r="I36" s="286">
        <v>10.298181814217076</v>
      </c>
      <c r="J36" s="286">
        <v>11.097198897736984</v>
      </c>
      <c r="K36" s="286">
        <v>11.631752604736121</v>
      </c>
      <c r="L36" s="286">
        <v>10.871650727810767</v>
      </c>
      <c r="M36" s="286">
        <v>10.798731080593422</v>
      </c>
      <c r="N36" s="286">
        <v>10.638562323419837</v>
      </c>
      <c r="O36" s="286">
        <v>10.664267926264145</v>
      </c>
      <c r="P36" s="286">
        <v>10.85007766650179</v>
      </c>
      <c r="Q36" s="287">
        <v>10.857551024806135</v>
      </c>
      <c r="R36"/>
      <c r="S36"/>
      <c r="T36"/>
      <c r="U36"/>
      <c r="V36"/>
      <c r="W36"/>
      <c r="X36"/>
      <c r="Y36"/>
      <c r="Z36"/>
    </row>
    <row r="37" spans="1:26" s="8" customFormat="1" ht="19.5" customHeight="1">
      <c r="A37" s="2"/>
      <c r="B37" s="506"/>
      <c r="C37" s="285"/>
      <c r="D37" s="511" t="s">
        <v>211</v>
      </c>
      <c r="E37" s="286">
        <v>11.653320800647551</v>
      </c>
      <c r="F37" s="286">
        <v>11.878966752915746</v>
      </c>
      <c r="G37" s="286">
        <v>11.630956001616479</v>
      </c>
      <c r="H37" s="286">
        <v>11.759142994339181</v>
      </c>
      <c r="I37" s="286">
        <v>10.911565307661832</v>
      </c>
      <c r="J37" s="286">
        <v>11.197470625198733</v>
      </c>
      <c r="K37" s="286">
        <v>12.018609462074775</v>
      </c>
      <c r="L37" s="286">
        <v>11.527225289399098</v>
      </c>
      <c r="M37" s="286">
        <v>11.570518514408823</v>
      </c>
      <c r="N37" s="286">
        <v>11.376176710331874</v>
      </c>
      <c r="O37" s="286">
        <v>11.525220980076217</v>
      </c>
      <c r="P37" s="286">
        <v>11.307263079127665</v>
      </c>
      <c r="Q37" s="287">
        <v>11.529407255417954</v>
      </c>
      <c r="R37"/>
      <c r="S37"/>
      <c r="T37"/>
      <c r="U37"/>
      <c r="V37"/>
      <c r="W37"/>
      <c r="X37"/>
      <c r="Y37"/>
      <c r="Z37"/>
    </row>
    <row r="38" spans="1:26" s="8" customFormat="1" ht="19.5" customHeight="1">
      <c r="A38" s="2"/>
      <c r="B38" s="506"/>
      <c r="C38" s="51"/>
      <c r="D38" s="510" t="s">
        <v>212</v>
      </c>
      <c r="E38" s="286">
        <v>11.472351210536498</v>
      </c>
      <c r="F38" s="286">
        <v>11.837142629126358</v>
      </c>
      <c r="G38" s="286">
        <v>11.563395186750473</v>
      </c>
      <c r="H38" s="286">
        <v>12.101882753873726</v>
      </c>
      <c r="I38" s="286">
        <v>11.206503308899686</v>
      </c>
      <c r="J38" s="286">
        <v>11.542629607459599</v>
      </c>
      <c r="K38" s="286">
        <v>12.028898504620175</v>
      </c>
      <c r="L38" s="286">
        <v>11.508332617058688</v>
      </c>
      <c r="M38" s="286">
        <v>11.692262320049741</v>
      </c>
      <c r="N38" s="286">
        <v>11.245585557741432</v>
      </c>
      <c r="O38" s="286">
        <v>11.233664862923156</v>
      </c>
      <c r="P38" s="286">
        <v>11.308819495041131</v>
      </c>
      <c r="Q38" s="287">
        <v>11.563588530897171</v>
      </c>
    </row>
    <row r="39" spans="1:26" s="8" customFormat="1" ht="19.5" customHeight="1">
      <c r="A39" s="2"/>
      <c r="B39" s="506"/>
      <c r="C39" s="2077" t="s">
        <v>253</v>
      </c>
      <c r="D39" s="2078"/>
      <c r="E39" s="509">
        <v>11.493334249202343</v>
      </c>
      <c r="F39" s="509">
        <v>11.845710996626019</v>
      </c>
      <c r="G39" s="509">
        <v>11.461835160277303</v>
      </c>
      <c r="H39" s="509">
        <v>11.595086346816474</v>
      </c>
      <c r="I39" s="509">
        <v>10.843794058376661</v>
      </c>
      <c r="J39" s="509">
        <v>11.224619978368098</v>
      </c>
      <c r="K39" s="509">
        <v>11.949672619585819</v>
      </c>
      <c r="L39" s="509">
        <v>11.40011468856814</v>
      </c>
      <c r="M39" s="509">
        <v>11.435009042251728</v>
      </c>
      <c r="N39" s="509">
        <v>11.207776719876957</v>
      </c>
      <c r="O39" s="509">
        <v>11.301329719352765</v>
      </c>
      <c r="P39" s="509">
        <v>11.22003954244698</v>
      </c>
      <c r="Q39" s="508">
        <v>11.41435950009593</v>
      </c>
    </row>
    <row r="40" spans="1:26" s="8" customFormat="1" ht="19.5" customHeight="1">
      <c r="A40" s="2"/>
      <c r="B40" s="505">
        <v>10</v>
      </c>
      <c r="C40" s="507" t="s">
        <v>19</v>
      </c>
      <c r="D40" s="511" t="s">
        <v>210</v>
      </c>
      <c r="E40" s="286">
        <v>9.3340608103228089</v>
      </c>
      <c r="F40" s="286">
        <v>10.429806646436029</v>
      </c>
      <c r="G40" s="286">
        <v>10.285494486816905</v>
      </c>
      <c r="H40" s="286">
        <v>10.866207655317183</v>
      </c>
      <c r="I40" s="286">
        <v>10.009838539246248</v>
      </c>
      <c r="J40" s="286">
        <v>10.076718343392796</v>
      </c>
      <c r="K40" s="286">
        <v>10.003187891878156</v>
      </c>
      <c r="L40" s="286">
        <v>9.6832250056980413</v>
      </c>
      <c r="M40" s="286">
        <v>9.3205460987636535</v>
      </c>
      <c r="N40" s="286">
        <v>9.7091160935471219</v>
      </c>
      <c r="O40" s="286">
        <v>10.100706277207658</v>
      </c>
      <c r="P40" s="286">
        <v>9.1867471412133597</v>
      </c>
      <c r="Q40" s="287">
        <v>9.8961899590333253</v>
      </c>
      <c r="R40"/>
      <c r="S40"/>
      <c r="T40"/>
      <c r="U40"/>
      <c r="V40"/>
      <c r="W40"/>
      <c r="X40"/>
      <c r="Y40"/>
      <c r="Z40"/>
    </row>
    <row r="41" spans="1:26" s="8" customFormat="1" ht="19.5" customHeight="1">
      <c r="A41" s="2"/>
      <c r="B41" s="506"/>
      <c r="C41" s="285"/>
      <c r="D41" s="511" t="s">
        <v>211</v>
      </c>
      <c r="E41" s="286">
        <v>10.533058176863392</v>
      </c>
      <c r="F41" s="286">
        <v>11.307250928598698</v>
      </c>
      <c r="G41" s="286">
        <v>11.077306470818721</v>
      </c>
      <c r="H41" s="286">
        <v>11.438132638147035</v>
      </c>
      <c r="I41" s="286">
        <v>10.786131942891625</v>
      </c>
      <c r="J41" s="286">
        <v>11.109778220260532</v>
      </c>
      <c r="K41" s="286">
        <v>11.35434804175919</v>
      </c>
      <c r="L41" s="286">
        <v>10.819843888984979</v>
      </c>
      <c r="M41" s="286">
        <v>10.904154491573559</v>
      </c>
      <c r="N41" s="286">
        <v>10.866217564949347</v>
      </c>
      <c r="O41" s="286">
        <v>10.949239730396554</v>
      </c>
      <c r="P41" s="286">
        <v>10.823883545122893</v>
      </c>
      <c r="Q41" s="287">
        <v>10.99848049210566</v>
      </c>
      <c r="R41"/>
      <c r="S41"/>
      <c r="T41"/>
      <c r="U41"/>
      <c r="V41"/>
      <c r="W41"/>
      <c r="X41"/>
      <c r="Y41"/>
      <c r="Z41"/>
    </row>
    <row r="42" spans="1:26" s="8" customFormat="1" ht="19.5" customHeight="1">
      <c r="A42" s="2"/>
      <c r="B42" s="506"/>
      <c r="C42" s="51"/>
      <c r="D42" s="510" t="s">
        <v>212</v>
      </c>
      <c r="E42" s="286">
        <v>11.684099503336196</v>
      </c>
      <c r="F42" s="286">
        <v>12.112177962827637</v>
      </c>
      <c r="G42" s="286">
        <v>11.920346882624422</v>
      </c>
      <c r="H42" s="286">
        <v>12.003071588698035</v>
      </c>
      <c r="I42" s="286">
        <v>11.320491603351263</v>
      </c>
      <c r="J42" s="286">
        <v>11.572131358126958</v>
      </c>
      <c r="K42" s="286">
        <v>11.69699844820985</v>
      </c>
      <c r="L42" s="286">
        <v>11.362568263480787</v>
      </c>
      <c r="M42" s="286">
        <v>11.516857351928353</v>
      </c>
      <c r="N42" s="286">
        <v>11.064830626153569</v>
      </c>
      <c r="O42" s="286">
        <v>11.303024326020937</v>
      </c>
      <c r="P42" s="286">
        <v>11.234809763042692</v>
      </c>
      <c r="Q42" s="287">
        <v>11.562356365368281</v>
      </c>
    </row>
    <row r="43" spans="1:26" s="8" customFormat="1" ht="19.5" customHeight="1">
      <c r="A43" s="2"/>
      <c r="B43" s="506"/>
      <c r="C43" s="2077" t="s">
        <v>253</v>
      </c>
      <c r="D43" s="2078"/>
      <c r="E43" s="509">
        <v>10.394791731840417</v>
      </c>
      <c r="F43" s="509">
        <v>11.224578195727336</v>
      </c>
      <c r="G43" s="509">
        <v>11.01960568295101</v>
      </c>
      <c r="H43" s="509">
        <v>11.403627546220891</v>
      </c>
      <c r="I43" s="509">
        <v>10.695703408438273</v>
      </c>
      <c r="J43" s="509">
        <v>10.927720540918825</v>
      </c>
      <c r="K43" s="509">
        <v>11.052298831657074</v>
      </c>
      <c r="L43" s="509">
        <v>10.620165463787369</v>
      </c>
      <c r="M43" s="509">
        <v>10.576305539567946</v>
      </c>
      <c r="N43" s="509">
        <v>10.605195455369977</v>
      </c>
      <c r="O43" s="509">
        <v>10.796827690936981</v>
      </c>
      <c r="P43" s="509">
        <v>10.454923103101326</v>
      </c>
      <c r="Q43" s="508">
        <v>10.819841681463156</v>
      </c>
    </row>
    <row r="44" spans="1:26" s="8" customFormat="1" ht="19.5" customHeight="1">
      <c r="A44" s="2"/>
      <c r="B44" s="505">
        <v>11</v>
      </c>
      <c r="C44" s="507" t="s">
        <v>20</v>
      </c>
      <c r="D44" s="511" t="s">
        <v>210</v>
      </c>
      <c r="E44" s="286">
        <v>7.7110103928099791</v>
      </c>
      <c r="F44" s="286">
        <v>8.6037906695244377</v>
      </c>
      <c r="G44" s="286">
        <v>8.9212204421292167</v>
      </c>
      <c r="H44" s="286">
        <v>8.199254892024765</v>
      </c>
      <c r="I44" s="286">
        <v>8.0253266331229298</v>
      </c>
      <c r="J44" s="286">
        <v>10.08524863836757</v>
      </c>
      <c r="K44" s="286">
        <v>9.5062227510384165</v>
      </c>
      <c r="L44" s="286">
        <v>8.3306098550225265</v>
      </c>
      <c r="M44" s="286">
        <v>7.9430216755094438</v>
      </c>
      <c r="N44" s="286">
        <v>8.3159415311382965</v>
      </c>
      <c r="O44" s="286">
        <v>7.4619197643791839</v>
      </c>
      <c r="P44" s="286">
        <v>7.5352816365691968</v>
      </c>
      <c r="Q44" s="287">
        <v>8.3843565957040678</v>
      </c>
      <c r="R44"/>
      <c r="S44"/>
      <c r="T44"/>
      <c r="U44"/>
      <c r="V44"/>
      <c r="W44"/>
      <c r="X44"/>
      <c r="Y44"/>
      <c r="Z44"/>
    </row>
    <row r="45" spans="1:26" s="8" customFormat="1" ht="19.5" customHeight="1">
      <c r="A45" s="2"/>
      <c r="B45" s="506"/>
      <c r="C45" s="285"/>
      <c r="D45" s="511" t="s">
        <v>211</v>
      </c>
      <c r="E45" s="286">
        <v>9.9468614653423089</v>
      </c>
      <c r="F45" s="286">
        <v>13.398085039979227</v>
      </c>
      <c r="G45" s="286">
        <v>13.66553056200909</v>
      </c>
      <c r="H45" s="286">
        <v>15.058115102185107</v>
      </c>
      <c r="I45" s="286">
        <v>13.645991619748177</v>
      </c>
      <c r="J45" s="286">
        <v>12.531998751256708</v>
      </c>
      <c r="K45" s="286">
        <v>12.01963602805681</v>
      </c>
      <c r="L45" s="286">
        <v>12.391619139598459</v>
      </c>
      <c r="M45" s="286">
        <v>12.666255070970573</v>
      </c>
      <c r="N45" s="286">
        <v>11.384981787965405</v>
      </c>
      <c r="O45" s="286">
        <v>11.929951333708654</v>
      </c>
      <c r="P45" s="286">
        <v>11.863738592820981</v>
      </c>
      <c r="Q45" s="287">
        <v>12.50625890485097</v>
      </c>
      <c r="R45"/>
      <c r="S45"/>
      <c r="T45"/>
      <c r="U45"/>
      <c r="V45"/>
      <c r="W45"/>
      <c r="X45"/>
      <c r="Y45"/>
      <c r="Z45"/>
    </row>
    <row r="46" spans="1:26" s="8" customFormat="1" ht="19.5" customHeight="1">
      <c r="A46" s="2"/>
      <c r="B46" s="506"/>
      <c r="C46" s="51"/>
      <c r="D46" s="510" t="s">
        <v>212</v>
      </c>
      <c r="E46" s="286">
        <v>9.9750260609340788</v>
      </c>
      <c r="F46" s="286">
        <v>12.036063330167714</v>
      </c>
      <c r="G46" s="286">
        <v>12.722510451867233</v>
      </c>
      <c r="H46" s="286">
        <v>13.592604318135267</v>
      </c>
      <c r="I46" s="286">
        <v>13.453889591008922</v>
      </c>
      <c r="J46" s="286">
        <v>13.638113416352335</v>
      </c>
      <c r="K46" s="286">
        <v>13.561089161842464</v>
      </c>
      <c r="L46" s="286">
        <v>12.640599100826005</v>
      </c>
      <c r="M46" s="286">
        <v>12.545321243388823</v>
      </c>
      <c r="N46" s="286">
        <v>12.527117384941601</v>
      </c>
      <c r="O46" s="286">
        <v>12.849013569503237</v>
      </c>
      <c r="P46" s="286">
        <v>11.737410857117212</v>
      </c>
      <c r="Q46" s="287">
        <v>12.572057835898114</v>
      </c>
    </row>
    <row r="47" spans="1:26" s="8" customFormat="1" ht="19.5" customHeight="1">
      <c r="A47" s="2"/>
      <c r="B47" s="506"/>
      <c r="C47" s="2077" t="s">
        <v>253</v>
      </c>
      <c r="D47" s="2078"/>
      <c r="E47" s="509">
        <v>8.9167453401284416</v>
      </c>
      <c r="F47" s="509">
        <v>10.774542008083792</v>
      </c>
      <c r="G47" s="509">
        <v>11.125789671089711</v>
      </c>
      <c r="H47" s="509">
        <v>11.378066329722433</v>
      </c>
      <c r="I47" s="509">
        <v>10.835009877485525</v>
      </c>
      <c r="J47" s="509">
        <v>11.584100364525522</v>
      </c>
      <c r="K47" s="509">
        <v>11.159172062381371</v>
      </c>
      <c r="L47" s="509">
        <v>10.597768224259926</v>
      </c>
      <c r="M47" s="509">
        <v>10.434630341234408</v>
      </c>
      <c r="N47" s="509">
        <v>10.244134506019229</v>
      </c>
      <c r="O47" s="509">
        <v>10.08124207155072</v>
      </c>
      <c r="P47" s="509">
        <v>9.8793422599894978</v>
      </c>
      <c r="Q47" s="508">
        <v>10.568530601814327</v>
      </c>
    </row>
    <row r="48" spans="1:26" s="8" customFormat="1" ht="19.5" customHeight="1">
      <c r="A48" s="2"/>
      <c r="B48" s="505">
        <v>12</v>
      </c>
      <c r="C48" s="2079" t="s">
        <v>265</v>
      </c>
      <c r="D48" s="511" t="s">
        <v>210</v>
      </c>
      <c r="E48" s="286"/>
      <c r="F48" s="286"/>
      <c r="G48" s="286">
        <v>23.730377915596428</v>
      </c>
      <c r="H48" s="286">
        <v>14.932409926739215</v>
      </c>
      <c r="I48" s="286">
        <v>15.266210453418847</v>
      </c>
      <c r="J48" s="286">
        <v>12.91146864414984</v>
      </c>
      <c r="K48" s="286">
        <v>13.81769694151158</v>
      </c>
      <c r="L48" s="286">
        <v>12.506346019910051</v>
      </c>
      <c r="M48" s="286">
        <v>25.041447781176995</v>
      </c>
      <c r="N48" s="286">
        <v>19.761305969957132</v>
      </c>
      <c r="O48" s="286">
        <v>15.49918554594232</v>
      </c>
      <c r="P48" s="286">
        <v>17.726658000742102</v>
      </c>
      <c r="Q48" s="287">
        <v>16.864040057766864</v>
      </c>
      <c r="R48"/>
      <c r="S48"/>
      <c r="T48"/>
      <c r="U48"/>
      <c r="V48"/>
      <c r="W48"/>
      <c r="X48"/>
      <c r="Y48"/>
      <c r="Z48"/>
    </row>
    <row r="49" spans="1:26" s="8" customFormat="1" ht="19.5" customHeight="1">
      <c r="A49" s="2"/>
      <c r="B49" s="572"/>
      <c r="C49" s="2080"/>
      <c r="D49" s="510" t="s">
        <v>212</v>
      </c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>
        <v>103.13830682440705</v>
      </c>
      <c r="P49" s="286">
        <v>209.82965832635728</v>
      </c>
      <c r="Q49" s="287">
        <v>138.37288601631164</v>
      </c>
      <c r="R49"/>
      <c r="S49"/>
      <c r="T49"/>
      <c r="U49"/>
      <c r="V49"/>
      <c r="W49"/>
      <c r="X49"/>
      <c r="Y49"/>
      <c r="Z49"/>
    </row>
    <row r="50" spans="1:26" s="8" customFormat="1" ht="19.5" customHeight="1">
      <c r="A50" s="2"/>
      <c r="B50" s="506"/>
      <c r="C50" s="2077" t="s">
        <v>253</v>
      </c>
      <c r="D50" s="2078"/>
      <c r="E50" s="509" t="e">
        <v>#DIV/0!</v>
      </c>
      <c r="F50" s="509" t="e">
        <v>#DIV/0!</v>
      </c>
      <c r="G50" s="509">
        <v>23.730377915596428</v>
      </c>
      <c r="H50" s="509">
        <v>14.932409926739215</v>
      </c>
      <c r="I50" s="509">
        <v>15.266210453418847</v>
      </c>
      <c r="J50" s="509">
        <v>12.91146864414984</v>
      </c>
      <c r="K50" s="509">
        <v>13.81769694151158</v>
      </c>
      <c r="L50" s="509">
        <v>12.506346019910051</v>
      </c>
      <c r="M50" s="509">
        <v>25.041447781176995</v>
      </c>
      <c r="N50" s="509">
        <v>19.761305969957132</v>
      </c>
      <c r="O50" s="509">
        <v>24.268206995229434</v>
      </c>
      <c r="P50" s="509">
        <v>29.027565195894198</v>
      </c>
      <c r="Q50" s="508">
        <v>18.903516327376234</v>
      </c>
    </row>
    <row r="51" spans="1:26" s="8" customFormat="1" ht="19.5" customHeight="1">
      <c r="A51" s="2"/>
      <c r="B51" s="505">
        <v>13</v>
      </c>
      <c r="C51" s="507" t="s">
        <v>22</v>
      </c>
      <c r="D51" s="511" t="s">
        <v>210</v>
      </c>
      <c r="E51" s="286">
        <v>9.8005354933173994</v>
      </c>
      <c r="F51" s="286">
        <v>10.425031133703829</v>
      </c>
      <c r="G51" s="286">
        <v>8.9771746024879739</v>
      </c>
      <c r="H51" s="286">
        <v>8.9371015784621459</v>
      </c>
      <c r="I51" s="286">
        <v>8.6287270289371492</v>
      </c>
      <c r="J51" s="286">
        <v>8.8845341258593571</v>
      </c>
      <c r="K51" s="286">
        <v>7.3030632135310469</v>
      </c>
      <c r="L51" s="286">
        <v>10.50076102004777</v>
      </c>
      <c r="M51" s="286">
        <v>10.51581462979151</v>
      </c>
      <c r="N51" s="286">
        <v>9.6641615276843531</v>
      </c>
      <c r="O51" s="286">
        <v>10.802020932978539</v>
      </c>
      <c r="P51" s="286">
        <v>16.027651848387432</v>
      </c>
      <c r="Q51" s="287">
        <v>9.6781053044840082</v>
      </c>
      <c r="R51"/>
      <c r="S51"/>
      <c r="T51"/>
      <c r="U51"/>
      <c r="V51"/>
      <c r="W51"/>
      <c r="X51"/>
      <c r="Y51"/>
      <c r="Z51"/>
    </row>
    <row r="52" spans="1:26" s="8" customFormat="1" ht="19.5" customHeight="1">
      <c r="A52" s="2"/>
      <c r="B52" s="506"/>
      <c r="C52" s="285"/>
      <c r="D52" s="511" t="s">
        <v>211</v>
      </c>
      <c r="E52" s="286">
        <v>11.975759790572816</v>
      </c>
      <c r="F52" s="286">
        <v>12.040280784005393</v>
      </c>
      <c r="G52" s="286">
        <v>12.079958697070298</v>
      </c>
      <c r="H52" s="286">
        <v>12.432776885143477</v>
      </c>
      <c r="I52" s="286">
        <v>12.932738493178068</v>
      </c>
      <c r="J52" s="286">
        <v>11.725132861575993</v>
      </c>
      <c r="K52" s="286">
        <v>10.936461136905653</v>
      </c>
      <c r="L52" s="286">
        <v>11.605086113702741</v>
      </c>
      <c r="M52" s="286">
        <v>11.676046258497768</v>
      </c>
      <c r="N52" s="286">
        <v>11.609683572095729</v>
      </c>
      <c r="O52" s="286">
        <v>11.321910480917726</v>
      </c>
      <c r="P52" s="286">
        <v>10.723591477003676</v>
      </c>
      <c r="Q52" s="287">
        <v>11.655516369096123</v>
      </c>
      <c r="R52"/>
      <c r="S52"/>
      <c r="T52"/>
      <c r="U52"/>
      <c r="V52"/>
      <c r="W52"/>
      <c r="X52"/>
      <c r="Y52"/>
      <c r="Z52"/>
    </row>
    <row r="53" spans="1:26" s="8" customFormat="1" ht="19.5" customHeight="1">
      <c r="A53" s="2"/>
      <c r="B53" s="506"/>
      <c r="C53" s="51"/>
      <c r="D53" s="510" t="s">
        <v>212</v>
      </c>
      <c r="E53" s="286">
        <v>16.503793677305577</v>
      </c>
      <c r="F53" s="286">
        <v>15.310495902595719</v>
      </c>
      <c r="G53" s="286">
        <v>14.543525639360258</v>
      </c>
      <c r="H53" s="286">
        <v>37.463588225593739</v>
      </c>
      <c r="I53" s="286">
        <v>27.540758167063359</v>
      </c>
      <c r="J53" s="286">
        <v>28.441008691492033</v>
      </c>
      <c r="K53" s="286">
        <v>28.721885238386694</v>
      </c>
      <c r="L53" s="286">
        <v>25.931376465657497</v>
      </c>
      <c r="M53" s="286">
        <v>13.779203970782024</v>
      </c>
      <c r="N53" s="286">
        <v>16.081902287473188</v>
      </c>
      <c r="O53" s="286">
        <v>16.141230320869443</v>
      </c>
      <c r="P53" s="286">
        <v>14.757131581021861</v>
      </c>
      <c r="Q53" s="287">
        <v>17.652496459676261</v>
      </c>
    </row>
    <row r="54" spans="1:26" s="8" customFormat="1" ht="19.5" customHeight="1">
      <c r="A54" s="2"/>
      <c r="B54" s="506"/>
      <c r="C54" s="2077" t="s">
        <v>253</v>
      </c>
      <c r="D54" s="2078"/>
      <c r="E54" s="509">
        <v>11.15201804002162</v>
      </c>
      <c r="F54" s="509">
        <v>11.411291910588304</v>
      </c>
      <c r="G54" s="509">
        <v>10.963633633173206</v>
      </c>
      <c r="H54" s="509">
        <v>11.267497453064095</v>
      </c>
      <c r="I54" s="509">
        <v>11.359190649830062</v>
      </c>
      <c r="J54" s="509">
        <v>10.786238818900333</v>
      </c>
      <c r="K54" s="509">
        <v>9.7647581819639182</v>
      </c>
      <c r="L54" s="509">
        <v>11.34248742442978</v>
      </c>
      <c r="M54" s="509">
        <v>11.41726318646263</v>
      </c>
      <c r="N54" s="509">
        <v>11.102372345012828</v>
      </c>
      <c r="O54" s="509">
        <v>11.31178890790385</v>
      </c>
      <c r="P54" s="509">
        <v>11.412841285281511</v>
      </c>
      <c r="Q54" s="508">
        <v>11.12804554984054</v>
      </c>
    </row>
    <row r="55" spans="1:26" s="8" customFormat="1" ht="19.5" customHeight="1">
      <c r="A55" s="2"/>
      <c r="B55" s="505">
        <v>14</v>
      </c>
      <c r="C55" s="507" t="s">
        <v>24</v>
      </c>
      <c r="D55" s="511" t="s">
        <v>210</v>
      </c>
      <c r="E55" s="286">
        <v>19.080676992253888</v>
      </c>
      <c r="F55" s="286">
        <v>19.426469014257389</v>
      </c>
      <c r="G55" s="286">
        <v>16.102543609110441</v>
      </c>
      <c r="H55" s="286">
        <v>18.762335491561064</v>
      </c>
      <c r="I55" s="286">
        <v>17.064906912824306</v>
      </c>
      <c r="J55" s="286">
        <v>19.647700090140713</v>
      </c>
      <c r="K55" s="286">
        <v>16.416508236063777</v>
      </c>
      <c r="L55" s="286">
        <v>17.106829996317163</v>
      </c>
      <c r="M55" s="286">
        <v>18.19090818516375</v>
      </c>
      <c r="N55" s="286">
        <v>15.449856117962113</v>
      </c>
      <c r="O55" s="286">
        <v>15.621850155841145</v>
      </c>
      <c r="P55" s="286">
        <v>16.040151023628596</v>
      </c>
      <c r="Q55" s="287">
        <v>17.220031672526183</v>
      </c>
      <c r="R55"/>
      <c r="S55"/>
      <c r="T55"/>
      <c r="U55"/>
      <c r="V55"/>
      <c r="W55"/>
      <c r="X55"/>
      <c r="Y55"/>
      <c r="Z55"/>
    </row>
    <row r="56" spans="1:26" s="8" customFormat="1" ht="19.5" customHeight="1">
      <c r="A56" s="2"/>
      <c r="B56" s="506"/>
      <c r="C56" s="285"/>
      <c r="D56" s="511" t="s">
        <v>211</v>
      </c>
      <c r="E56" s="286">
        <v>35.620025911759782</v>
      </c>
      <c r="F56" s="286">
        <v>45.056967078839605</v>
      </c>
      <c r="G56" s="286">
        <v>28.388215034674051</v>
      </c>
      <c r="H56" s="286">
        <v>37.31263162309051</v>
      </c>
      <c r="I56" s="286">
        <v>27.022192844710037</v>
      </c>
      <c r="J56" s="286">
        <v>37.519450193934134</v>
      </c>
      <c r="K56" s="286">
        <v>21.684116352885315</v>
      </c>
      <c r="L56" s="286">
        <v>20.637006031374465</v>
      </c>
      <c r="M56" s="286">
        <v>20.609944051920319</v>
      </c>
      <c r="N56" s="286">
        <v>21.732305725898428</v>
      </c>
      <c r="O56" s="286">
        <v>23.922640848488957</v>
      </c>
      <c r="P56" s="286">
        <v>24.196504813318327</v>
      </c>
      <c r="Q56" s="287">
        <v>25.425877944359804</v>
      </c>
      <c r="R56"/>
      <c r="S56"/>
      <c r="T56"/>
      <c r="U56"/>
      <c r="V56"/>
      <c r="W56"/>
      <c r="X56"/>
      <c r="Y56"/>
      <c r="Z56"/>
    </row>
    <row r="57" spans="1:26" s="8" customFormat="1" ht="19.5" customHeight="1">
      <c r="A57" s="2"/>
      <c r="B57" s="506"/>
      <c r="C57" s="51"/>
      <c r="D57" s="510" t="s">
        <v>212</v>
      </c>
      <c r="E57" s="286">
        <v>16.921594974991148</v>
      </c>
      <c r="F57" s="286">
        <v>24.724437010830457</v>
      </c>
      <c r="G57" s="286">
        <v>11.15663921201306</v>
      </c>
      <c r="H57" s="286">
        <v>17.509318478722246</v>
      </c>
      <c r="I57" s="286">
        <v>20.549270186161031</v>
      </c>
      <c r="J57" s="286">
        <v>20.80767932796623</v>
      </c>
      <c r="K57" s="286">
        <v>22.242703234802413</v>
      </c>
      <c r="L57" s="286">
        <v>20.541077423319308</v>
      </c>
      <c r="M57" s="286">
        <v>18.341663605070501</v>
      </c>
      <c r="N57" s="286">
        <v>16.66308914711821</v>
      </c>
      <c r="O57" s="286">
        <v>16.7674793936927</v>
      </c>
      <c r="P57" s="286">
        <v>18.304094760781403</v>
      </c>
      <c r="Q57" s="287">
        <v>17.523062432284412</v>
      </c>
    </row>
    <row r="58" spans="1:26" s="8" customFormat="1" ht="19.5" customHeight="1">
      <c r="A58" s="2"/>
      <c r="B58" s="506"/>
      <c r="C58" s="2077" t="s">
        <v>253</v>
      </c>
      <c r="D58" s="2078"/>
      <c r="E58" s="509">
        <v>20.280647878052427</v>
      </c>
      <c r="F58" s="509">
        <v>21.777960263354817</v>
      </c>
      <c r="G58" s="509">
        <v>16.045240995991843</v>
      </c>
      <c r="H58" s="509">
        <v>19.816310050490813</v>
      </c>
      <c r="I58" s="509">
        <v>18.365110838897248</v>
      </c>
      <c r="J58" s="509">
        <v>21.541608518724811</v>
      </c>
      <c r="K58" s="509">
        <v>17.608242558441376</v>
      </c>
      <c r="L58" s="509">
        <v>17.916670158252654</v>
      </c>
      <c r="M58" s="509">
        <v>18.72459655238</v>
      </c>
      <c r="N58" s="509">
        <v>16.444634870394562</v>
      </c>
      <c r="O58" s="509">
        <v>16.736575698292619</v>
      </c>
      <c r="P58" s="509">
        <v>17.247481001756121</v>
      </c>
      <c r="Q58" s="508">
        <v>18.314238904619629</v>
      </c>
    </row>
    <row r="59" spans="1:26" s="8" customFormat="1" ht="19.5" customHeight="1">
      <c r="A59" s="2"/>
      <c r="B59" s="505">
        <v>15</v>
      </c>
      <c r="C59" s="507" t="s">
        <v>26</v>
      </c>
      <c r="D59" s="511" t="s">
        <v>210</v>
      </c>
      <c r="E59" s="286">
        <v>15.925093789111688</v>
      </c>
      <c r="F59" s="286">
        <v>12.426696672602512</v>
      </c>
      <c r="G59" s="286">
        <v>17.714844866296065</v>
      </c>
      <c r="H59" s="286">
        <v>21.120339352540157</v>
      </c>
      <c r="I59" s="286">
        <v>18.286346742783149</v>
      </c>
      <c r="J59" s="286">
        <v>15.83293212844942</v>
      </c>
      <c r="K59" s="286">
        <v>16.276414274581491</v>
      </c>
      <c r="L59" s="286">
        <v>13.09350473342389</v>
      </c>
      <c r="M59" s="286">
        <v>13.073395878667336</v>
      </c>
      <c r="N59" s="286">
        <v>12.544219200996306</v>
      </c>
      <c r="O59" s="286">
        <v>13.240011785344393</v>
      </c>
      <c r="P59" s="286">
        <v>13.51665246299217</v>
      </c>
      <c r="Q59" s="287">
        <v>14.589021068859656</v>
      </c>
      <c r="R59"/>
      <c r="S59"/>
      <c r="T59"/>
      <c r="U59"/>
      <c r="V59"/>
      <c r="W59"/>
      <c r="X59"/>
      <c r="Y59"/>
      <c r="Z59"/>
    </row>
    <row r="60" spans="1:26" s="8" customFormat="1" ht="19.5" customHeight="1">
      <c r="A60" s="2"/>
      <c r="B60" s="506"/>
      <c r="C60" s="285"/>
      <c r="D60" s="511" t="s">
        <v>211</v>
      </c>
      <c r="E60" s="286">
        <v>13.801191933667988</v>
      </c>
      <c r="F60" s="286">
        <v>9.5252265002928933</v>
      </c>
      <c r="G60" s="286">
        <v>14.206863840239276</v>
      </c>
      <c r="H60" s="286">
        <v>14.30380643149557</v>
      </c>
      <c r="I60" s="286">
        <v>14.206169364879807</v>
      </c>
      <c r="J60" s="286">
        <v>13.980808368635872</v>
      </c>
      <c r="K60" s="286">
        <v>14.350755693787193</v>
      </c>
      <c r="L60" s="286">
        <v>11.972097879707556</v>
      </c>
      <c r="M60" s="286">
        <v>13.022486392553253</v>
      </c>
      <c r="N60" s="286">
        <v>13.531375934749999</v>
      </c>
      <c r="O60" s="286">
        <v>13.459220281101457</v>
      </c>
      <c r="P60" s="286">
        <v>13.698901343094823</v>
      </c>
      <c r="Q60" s="287">
        <v>13.360929579944621</v>
      </c>
      <c r="R60"/>
      <c r="S60"/>
      <c r="T60"/>
      <c r="U60"/>
      <c r="V60"/>
      <c r="W60"/>
      <c r="X60"/>
      <c r="Y60"/>
      <c r="Z60"/>
    </row>
    <row r="61" spans="1:26" s="8" customFormat="1" ht="19.5" customHeight="1">
      <c r="A61" s="2"/>
      <c r="B61" s="506"/>
      <c r="C61" s="51"/>
      <c r="D61" s="510" t="s">
        <v>212</v>
      </c>
      <c r="E61" s="286">
        <v>17.639778104946984</v>
      </c>
      <c r="F61" s="286">
        <v>28.643873271273112</v>
      </c>
      <c r="G61" s="286">
        <v>25.207812908690812</v>
      </c>
      <c r="H61" s="286">
        <v>22.678199297946485</v>
      </c>
      <c r="I61" s="286">
        <v>21.5218100653295</v>
      </c>
      <c r="J61" s="286">
        <v>19.902329713924253</v>
      </c>
      <c r="K61" s="286">
        <v>18.131124855634496</v>
      </c>
      <c r="L61" s="286">
        <v>17.415142111761376</v>
      </c>
      <c r="M61" s="286">
        <v>18.448851458629182</v>
      </c>
      <c r="N61" s="286">
        <v>16.6995471060707</v>
      </c>
      <c r="O61" s="286">
        <v>15.631229348286311</v>
      </c>
      <c r="P61" s="286">
        <v>16.967716602771851</v>
      </c>
      <c r="Q61" s="287">
        <v>18.075929663590522</v>
      </c>
    </row>
    <row r="62" spans="1:26" s="8" customFormat="1" ht="19.5" customHeight="1">
      <c r="A62" s="2"/>
      <c r="B62" s="506"/>
      <c r="C62" s="2077" t="s">
        <v>253</v>
      </c>
      <c r="D62" s="2078"/>
      <c r="E62" s="509">
        <v>16.132010313261112</v>
      </c>
      <c r="F62" s="509">
        <v>12.01705712173384</v>
      </c>
      <c r="G62" s="509">
        <v>16.941231945649541</v>
      </c>
      <c r="H62" s="509">
        <v>19.049841769401713</v>
      </c>
      <c r="I62" s="509">
        <v>17.214124745904662</v>
      </c>
      <c r="J62" s="509">
        <v>15.468890375364751</v>
      </c>
      <c r="K62" s="509">
        <v>15.859484566396247</v>
      </c>
      <c r="L62" s="509">
        <v>12.969177999247114</v>
      </c>
      <c r="M62" s="509">
        <v>13.197037222497277</v>
      </c>
      <c r="N62" s="509">
        <v>12.803766718372694</v>
      </c>
      <c r="O62" s="509">
        <v>13.340478650912488</v>
      </c>
      <c r="P62" s="509">
        <v>13.63310939297404</v>
      </c>
      <c r="Q62" s="508">
        <v>14.515535190055186</v>
      </c>
    </row>
    <row r="63" spans="1:26" s="8" customFormat="1" ht="19.5" customHeight="1">
      <c r="A63" s="2"/>
      <c r="B63" s="505">
        <v>16</v>
      </c>
      <c r="C63" s="507" t="s">
        <v>237</v>
      </c>
      <c r="D63" s="511" t="s">
        <v>210</v>
      </c>
      <c r="E63" s="286">
        <v>11.235633296483414</v>
      </c>
      <c r="F63" s="286">
        <v>11.05035942443725</v>
      </c>
      <c r="G63" s="286">
        <v>10.918405209193033</v>
      </c>
      <c r="H63" s="286">
        <v>11.14533250093878</v>
      </c>
      <c r="I63" s="286">
        <v>11.231974762882665</v>
      </c>
      <c r="J63" s="286">
        <v>11.159366147380322</v>
      </c>
      <c r="K63" s="286">
        <v>11.211892113437981</v>
      </c>
      <c r="L63" s="286">
        <v>11.177679674300675</v>
      </c>
      <c r="M63" s="286">
        <v>10.895834693976431</v>
      </c>
      <c r="N63" s="286">
        <v>10.8374783723002</v>
      </c>
      <c r="O63" s="286">
        <v>10.559163793050455</v>
      </c>
      <c r="P63" s="286">
        <v>10.165040975279172</v>
      </c>
      <c r="Q63" s="287">
        <v>10.967219800512577</v>
      </c>
      <c r="R63"/>
      <c r="S63"/>
      <c r="T63"/>
      <c r="U63"/>
      <c r="V63"/>
      <c r="W63"/>
      <c r="X63"/>
      <c r="Y63"/>
      <c r="Z63"/>
    </row>
    <row r="64" spans="1:26" s="8" customFormat="1" ht="19.5" customHeight="1">
      <c r="A64" s="2"/>
      <c r="B64" s="506"/>
      <c r="C64" s="285"/>
      <c r="D64" s="511" t="s">
        <v>211</v>
      </c>
      <c r="E64" s="286">
        <v>11.596378296741403</v>
      </c>
      <c r="F64" s="286">
        <v>11.593937508213392</v>
      </c>
      <c r="G64" s="286">
        <v>11.338852208007012</v>
      </c>
      <c r="H64" s="286">
        <v>11.634766903696157</v>
      </c>
      <c r="I64" s="286">
        <v>11.397457803365109</v>
      </c>
      <c r="J64" s="286">
        <v>11.296516218079862</v>
      </c>
      <c r="K64" s="286">
        <v>11.253415739440808</v>
      </c>
      <c r="L64" s="286">
        <v>11.349039089861787</v>
      </c>
      <c r="M64" s="286">
        <v>11.088677908136333</v>
      </c>
      <c r="N64" s="286">
        <v>11.218322258711574</v>
      </c>
      <c r="O64" s="286">
        <v>10.737650331330006</v>
      </c>
      <c r="P64" s="286">
        <v>10.193499726112957</v>
      </c>
      <c r="Q64" s="287">
        <v>11.236970635468454</v>
      </c>
      <c r="R64"/>
      <c r="S64"/>
      <c r="T64"/>
      <c r="U64"/>
      <c r="V64"/>
      <c r="W64"/>
      <c r="X64"/>
      <c r="Y64"/>
      <c r="Z64"/>
    </row>
    <row r="65" spans="1:26" s="8" customFormat="1" ht="19.5" customHeight="1">
      <c r="A65" s="2"/>
      <c r="B65" s="506"/>
      <c r="C65" s="51"/>
      <c r="D65" s="510" t="s">
        <v>212</v>
      </c>
      <c r="E65" s="286">
        <v>12.135149569098564</v>
      </c>
      <c r="F65" s="286">
        <v>12.086054081032982</v>
      </c>
      <c r="G65" s="286">
        <v>11.811579002511799</v>
      </c>
      <c r="H65" s="286">
        <v>11.978161482557587</v>
      </c>
      <c r="I65" s="286">
        <v>12.010319724255892</v>
      </c>
      <c r="J65" s="286">
        <v>11.422697493477736</v>
      </c>
      <c r="K65" s="286">
        <v>11.533089978036308</v>
      </c>
      <c r="L65" s="286">
        <v>11.572980787959349</v>
      </c>
      <c r="M65" s="286">
        <v>11.188793627216674</v>
      </c>
      <c r="N65" s="286">
        <v>11.447743784237064</v>
      </c>
      <c r="O65" s="286">
        <v>11.090645975098614</v>
      </c>
      <c r="P65" s="286">
        <v>10.593779079157294</v>
      </c>
      <c r="Q65" s="287">
        <v>11.573831383725622</v>
      </c>
    </row>
    <row r="66" spans="1:26" s="8" customFormat="1" ht="19.5" customHeight="1">
      <c r="A66" s="2"/>
      <c r="B66" s="506"/>
      <c r="C66" s="2077" t="s">
        <v>253</v>
      </c>
      <c r="D66" s="2078"/>
      <c r="E66" s="509">
        <v>11.702751376766674</v>
      </c>
      <c r="F66" s="509">
        <v>11.671741709713441</v>
      </c>
      <c r="G66" s="509">
        <v>11.42268484591396</v>
      </c>
      <c r="H66" s="509">
        <v>11.681564165471141</v>
      </c>
      <c r="I66" s="509">
        <v>11.537694911786964</v>
      </c>
      <c r="J66" s="509">
        <v>11.319487832165832</v>
      </c>
      <c r="K66" s="509">
        <v>11.323998316643911</v>
      </c>
      <c r="L66" s="509">
        <v>11.396230518090022</v>
      </c>
      <c r="M66" s="509">
        <v>11.100592586032588</v>
      </c>
      <c r="N66" s="509">
        <v>11.250318128414477</v>
      </c>
      <c r="O66" s="509">
        <v>10.819783308440861</v>
      </c>
      <c r="P66" s="509">
        <v>10.298880199014691</v>
      </c>
      <c r="Q66" s="508">
        <v>11.303339308061888</v>
      </c>
    </row>
    <row r="67" spans="1:26" s="8" customFormat="1" ht="19.5" customHeight="1">
      <c r="A67" s="2"/>
      <c r="B67" s="505">
        <v>17</v>
      </c>
      <c r="C67" s="507" t="s">
        <v>267</v>
      </c>
      <c r="D67" s="511" t="s">
        <v>210</v>
      </c>
      <c r="E67" s="286">
        <v>11.506268545244128</v>
      </c>
      <c r="F67" s="286">
        <v>11.819557000752271</v>
      </c>
      <c r="G67" s="286">
        <v>11.698278803691426</v>
      </c>
      <c r="H67" s="286">
        <v>12.206479757720528</v>
      </c>
      <c r="I67" s="286">
        <v>11.467619153761495</v>
      </c>
      <c r="J67" s="286">
        <v>11.969388487832024</v>
      </c>
      <c r="K67" s="286">
        <v>11.941751435440255</v>
      </c>
      <c r="L67" s="286">
        <v>11.538284067394438</v>
      </c>
      <c r="M67" s="286">
        <v>11.445245828096768</v>
      </c>
      <c r="N67" s="286">
        <v>11.127659789810341</v>
      </c>
      <c r="O67" s="286">
        <v>11.388429846460921</v>
      </c>
      <c r="P67" s="286">
        <v>11.50123825332455</v>
      </c>
      <c r="Q67" s="287">
        <v>11.638300743645921</v>
      </c>
      <c r="R67"/>
      <c r="S67"/>
      <c r="T67"/>
      <c r="U67"/>
      <c r="V67"/>
      <c r="W67"/>
      <c r="X67"/>
      <c r="Y67"/>
      <c r="Z67"/>
    </row>
    <row r="68" spans="1:26" s="8" customFormat="1" ht="19.5" customHeight="1">
      <c r="A68" s="2"/>
      <c r="B68" s="506"/>
      <c r="C68" s="285"/>
      <c r="D68" s="511" t="s">
        <v>211</v>
      </c>
      <c r="E68" s="286">
        <v>11.415788360144127</v>
      </c>
      <c r="F68" s="286">
        <v>12.279399061181106</v>
      </c>
      <c r="G68" s="286">
        <v>11.835103352795809</v>
      </c>
      <c r="H68" s="286">
        <v>12.087183336740587</v>
      </c>
      <c r="I68" s="286">
        <v>11.053579395474848</v>
      </c>
      <c r="J68" s="286">
        <v>11.604057023873887</v>
      </c>
      <c r="K68" s="286">
        <v>11.65625258581294</v>
      </c>
      <c r="L68" s="286">
        <v>11.39336142172789</v>
      </c>
      <c r="M68" s="286">
        <v>12.43743138672412</v>
      </c>
      <c r="N68" s="286">
        <v>11.160516419050705</v>
      </c>
      <c r="O68" s="286">
        <v>11.11259576578381</v>
      </c>
      <c r="P68" s="286">
        <v>11.211022882640027</v>
      </c>
      <c r="Q68" s="287">
        <v>11.592527721701057</v>
      </c>
      <c r="R68"/>
      <c r="S68"/>
      <c r="T68"/>
      <c r="U68"/>
      <c r="V68"/>
      <c r="W68"/>
      <c r="X68"/>
      <c r="Y68"/>
      <c r="Z68"/>
    </row>
    <row r="69" spans="1:26" s="8" customFormat="1" ht="19.5" customHeight="1">
      <c r="A69" s="2"/>
      <c r="B69" s="506"/>
      <c r="C69" s="51"/>
      <c r="D69" s="510" t="s">
        <v>212</v>
      </c>
      <c r="E69" s="286">
        <v>12.379046578626708</v>
      </c>
      <c r="F69" s="286">
        <v>13.113989868730837</v>
      </c>
      <c r="G69" s="286">
        <v>12.684062040471876</v>
      </c>
      <c r="H69" s="286">
        <v>12.951747467660102</v>
      </c>
      <c r="I69" s="286">
        <v>11.938008369660283</v>
      </c>
      <c r="J69" s="286">
        <v>12.260681870240862</v>
      </c>
      <c r="K69" s="286">
        <v>12.465679406176069</v>
      </c>
      <c r="L69" s="286">
        <v>12.070660050123749</v>
      </c>
      <c r="M69" s="286">
        <v>12.080015401954661</v>
      </c>
      <c r="N69" s="286">
        <v>11.738041141054762</v>
      </c>
      <c r="O69" s="286">
        <v>11.82072962681635</v>
      </c>
      <c r="P69" s="286">
        <v>11.781018953659178</v>
      </c>
      <c r="Q69" s="287">
        <v>12.268889884424716</v>
      </c>
    </row>
    <row r="70" spans="1:26" s="8" customFormat="1" ht="19.5" customHeight="1">
      <c r="A70" s="2"/>
      <c r="B70" s="506"/>
      <c r="C70" s="2077" t="s">
        <v>253</v>
      </c>
      <c r="D70" s="2078"/>
      <c r="E70" s="509">
        <v>11.529626240990655</v>
      </c>
      <c r="F70" s="509">
        <v>12.307358387245444</v>
      </c>
      <c r="G70" s="509">
        <v>11.910686115509431</v>
      </c>
      <c r="H70" s="509">
        <v>12.196029622499291</v>
      </c>
      <c r="I70" s="509">
        <v>11.201510085369847</v>
      </c>
      <c r="J70" s="509">
        <v>11.728791111556763</v>
      </c>
      <c r="K70" s="509">
        <v>11.787001769911033</v>
      </c>
      <c r="L70" s="509">
        <v>11.491175609045673</v>
      </c>
      <c r="M70" s="509">
        <v>12.260515202139986</v>
      </c>
      <c r="N70" s="509">
        <v>11.224422466904134</v>
      </c>
      <c r="O70" s="509">
        <v>11.229209289302013</v>
      </c>
      <c r="P70" s="509">
        <v>11.316804930807756</v>
      </c>
      <c r="Q70" s="508">
        <v>11.675119402818364</v>
      </c>
    </row>
    <row r="71" spans="1:26" s="8" customFormat="1" ht="19.5" customHeight="1">
      <c r="A71" s="2"/>
      <c r="B71" s="505">
        <v>18</v>
      </c>
      <c r="C71" s="507" t="s">
        <v>268</v>
      </c>
      <c r="D71" s="511" t="s">
        <v>210</v>
      </c>
      <c r="E71" s="286">
        <v>11.217925317354771</v>
      </c>
      <c r="F71" s="286">
        <v>10.848341242603572</v>
      </c>
      <c r="G71" s="286">
        <v>11.682119284306735</v>
      </c>
      <c r="H71" s="286">
        <v>11.641514956130095</v>
      </c>
      <c r="I71" s="286">
        <v>11.129944022711086</v>
      </c>
      <c r="J71" s="286">
        <v>11.21695203752714</v>
      </c>
      <c r="K71" s="286">
        <v>11.415104664981119</v>
      </c>
      <c r="L71" s="286">
        <v>11.217374009953129</v>
      </c>
      <c r="M71" s="286">
        <v>11.150824256052655</v>
      </c>
      <c r="N71" s="286">
        <v>11.075951981189535</v>
      </c>
      <c r="O71" s="286">
        <v>10.890872660985789</v>
      </c>
      <c r="P71" s="286">
        <v>11.239909436858076</v>
      </c>
      <c r="Q71" s="287">
        <v>11.22397272834991</v>
      </c>
      <c r="R71"/>
      <c r="S71"/>
      <c r="T71"/>
      <c r="U71"/>
      <c r="V71"/>
      <c r="W71"/>
      <c r="X71"/>
      <c r="Y71"/>
      <c r="Z71"/>
    </row>
    <row r="72" spans="1:26" s="8" customFormat="1" ht="19.5" customHeight="1">
      <c r="A72" s="2"/>
      <c r="B72" s="506"/>
      <c r="C72" s="285"/>
      <c r="D72" s="511" t="s">
        <v>211</v>
      </c>
      <c r="E72" s="286">
        <v>11.23692920058622</v>
      </c>
      <c r="F72" s="286">
        <v>11.138046288324174</v>
      </c>
      <c r="G72" s="286">
        <v>11.977231061827171</v>
      </c>
      <c r="H72" s="286">
        <v>11.706580466712428</v>
      </c>
      <c r="I72" s="286">
        <v>11.305164437850888</v>
      </c>
      <c r="J72" s="286">
        <v>11.230220835662605</v>
      </c>
      <c r="K72" s="286">
        <v>11.462198402194897</v>
      </c>
      <c r="L72" s="286">
        <v>11.406606962516754</v>
      </c>
      <c r="M72" s="286">
        <v>11.256099729407188</v>
      </c>
      <c r="N72" s="286">
        <v>11.18653525317171</v>
      </c>
      <c r="O72" s="286">
        <v>10.816784740707295</v>
      </c>
      <c r="P72" s="286">
        <v>11.120266466822702</v>
      </c>
      <c r="Q72" s="287">
        <v>11.328396275646918</v>
      </c>
      <c r="R72"/>
      <c r="S72"/>
      <c r="T72"/>
      <c r="U72"/>
      <c r="V72"/>
      <c r="W72"/>
      <c r="X72"/>
      <c r="Y72"/>
      <c r="Z72"/>
    </row>
    <row r="73" spans="1:26" s="8" customFormat="1" ht="19.5" customHeight="1">
      <c r="A73" s="2"/>
      <c r="B73" s="506"/>
      <c r="C73" s="51"/>
      <c r="D73" s="510" t="s">
        <v>212</v>
      </c>
      <c r="E73" s="286">
        <v>11.604960740626272</v>
      </c>
      <c r="F73" s="286">
        <v>11.513486230612859</v>
      </c>
      <c r="G73" s="286">
        <v>12.448319782676432</v>
      </c>
      <c r="H73" s="286">
        <v>12.014318464394142</v>
      </c>
      <c r="I73" s="286">
        <v>11.636844527433341</v>
      </c>
      <c r="J73" s="286">
        <v>11.533709958683456</v>
      </c>
      <c r="K73" s="286">
        <v>11.701121317817705</v>
      </c>
      <c r="L73" s="286">
        <v>11.598882194707013</v>
      </c>
      <c r="M73" s="286">
        <v>11.447733624810882</v>
      </c>
      <c r="N73" s="286">
        <v>11.393974221689662</v>
      </c>
      <c r="O73" s="286">
        <v>10.987381053430727</v>
      </c>
      <c r="P73" s="286">
        <v>11.330714081594493</v>
      </c>
      <c r="Q73" s="287">
        <v>11.617556223663973</v>
      </c>
    </row>
    <row r="74" spans="1:26" s="8" customFormat="1" ht="19.5" customHeight="1">
      <c r="A74" s="2"/>
      <c r="B74" s="506"/>
      <c r="C74" s="2077" t="s">
        <v>253</v>
      </c>
      <c r="D74" s="2078"/>
      <c r="E74" s="509">
        <v>11.312865505377932</v>
      </c>
      <c r="F74" s="509">
        <v>11.199977047294434</v>
      </c>
      <c r="G74" s="509">
        <v>12.060097115366158</v>
      </c>
      <c r="H74" s="509">
        <v>11.770798533492085</v>
      </c>
      <c r="I74" s="509">
        <v>11.365515956606718</v>
      </c>
      <c r="J74" s="509">
        <v>11.294091910692121</v>
      </c>
      <c r="K74" s="509">
        <v>11.510715950704272</v>
      </c>
      <c r="L74" s="509">
        <v>11.43451557595545</v>
      </c>
      <c r="M74" s="509">
        <v>11.289313418257475</v>
      </c>
      <c r="N74" s="509">
        <v>11.222985089909439</v>
      </c>
      <c r="O74" s="509">
        <v>10.858817641879615</v>
      </c>
      <c r="P74" s="509">
        <v>11.173797875893515</v>
      </c>
      <c r="Q74" s="508">
        <v>11.383552522173824</v>
      </c>
    </row>
    <row r="75" spans="1:26" s="8" customFormat="1" ht="19.5" customHeight="1">
      <c r="A75" s="2"/>
      <c r="B75" s="505">
        <v>19</v>
      </c>
      <c r="C75" s="507" t="s">
        <v>269</v>
      </c>
      <c r="D75" s="511" t="s">
        <v>210</v>
      </c>
      <c r="E75" s="286">
        <v>8.9738421912978854</v>
      </c>
      <c r="F75" s="286">
        <v>5.5723944656002029</v>
      </c>
      <c r="G75" s="286">
        <v>8.3208675617903154</v>
      </c>
      <c r="H75" s="286">
        <v>8.9898386242209121</v>
      </c>
      <c r="I75" s="286">
        <v>8.6878905830674249</v>
      </c>
      <c r="J75" s="286">
        <v>10.898185968744349</v>
      </c>
      <c r="K75" s="286">
        <v>11.523032117696838</v>
      </c>
      <c r="L75" s="286">
        <v>9.4446756382390653</v>
      </c>
      <c r="M75" s="286">
        <v>9.3304262205008222</v>
      </c>
      <c r="N75" s="286">
        <v>8.5578966273899297</v>
      </c>
      <c r="O75" s="286">
        <v>8.1620325938232288</v>
      </c>
      <c r="P75" s="286">
        <v>8.2178682834733721</v>
      </c>
      <c r="Q75" s="287">
        <v>8.7025652039146024</v>
      </c>
      <c r="R75"/>
      <c r="S75"/>
      <c r="T75"/>
      <c r="U75"/>
      <c r="V75"/>
      <c r="W75"/>
      <c r="X75"/>
      <c r="Y75"/>
      <c r="Z75"/>
    </row>
    <row r="76" spans="1:26" s="8" customFormat="1" ht="19.5" customHeight="1">
      <c r="A76" s="2"/>
      <c r="B76" s="506"/>
      <c r="C76" s="285"/>
      <c r="D76" s="511" t="s">
        <v>211</v>
      </c>
      <c r="E76" s="286">
        <v>12.845028838873466</v>
      </c>
      <c r="F76" s="286">
        <v>11.043393338995289</v>
      </c>
      <c r="G76" s="286">
        <v>12.858386636806197</v>
      </c>
      <c r="H76" s="286">
        <v>12.964297949428374</v>
      </c>
      <c r="I76" s="286">
        <v>13.936009049370918</v>
      </c>
      <c r="J76" s="286">
        <v>14.435161815578653</v>
      </c>
      <c r="K76" s="286">
        <v>15.290122248524728</v>
      </c>
      <c r="L76" s="286">
        <v>14.312903331827766</v>
      </c>
      <c r="M76" s="286">
        <v>14.151635281351275</v>
      </c>
      <c r="N76" s="286">
        <v>13.382035398544655</v>
      </c>
      <c r="O76" s="286">
        <v>12.974157393510803</v>
      </c>
      <c r="P76" s="286">
        <v>12.546334905957616</v>
      </c>
      <c r="Q76" s="287">
        <v>13.286537848101883</v>
      </c>
      <c r="R76"/>
      <c r="S76"/>
      <c r="T76"/>
      <c r="U76"/>
      <c r="V76"/>
      <c r="W76"/>
      <c r="X76"/>
      <c r="Y76"/>
      <c r="Z76"/>
    </row>
    <row r="77" spans="1:26" s="8" customFormat="1" ht="19.5" customHeight="1">
      <c r="A77" s="2"/>
      <c r="B77" s="506"/>
      <c r="C77" s="51"/>
      <c r="D77" s="510" t="s">
        <v>212</v>
      </c>
      <c r="E77" s="286">
        <v>11.020137182180978</v>
      </c>
      <c r="F77" s="286">
        <v>9.4168946390612618</v>
      </c>
      <c r="G77" s="286">
        <v>10.888823776912016</v>
      </c>
      <c r="H77" s="286">
        <v>10.79635321957077</v>
      </c>
      <c r="I77" s="286">
        <v>10.800902747066326</v>
      </c>
      <c r="J77" s="286">
        <v>11.367850629896077</v>
      </c>
      <c r="K77" s="286">
        <v>10.772071684312632</v>
      </c>
      <c r="L77" s="286">
        <v>10.166207265507737</v>
      </c>
      <c r="M77" s="286">
        <v>10.270068011048599</v>
      </c>
      <c r="N77" s="286">
        <v>10.642523932654335</v>
      </c>
      <c r="O77" s="286">
        <v>11.481992559398661</v>
      </c>
      <c r="P77" s="286">
        <v>11.123962978909038</v>
      </c>
      <c r="Q77" s="287">
        <v>10.718641415636458</v>
      </c>
    </row>
    <row r="78" spans="1:26" s="8" customFormat="1" ht="19.5" customHeight="1">
      <c r="A78" s="2"/>
      <c r="B78" s="506"/>
      <c r="C78" s="2077" t="s">
        <v>253</v>
      </c>
      <c r="D78" s="2078"/>
      <c r="E78" s="509">
        <v>9.7381204204410245</v>
      </c>
      <c r="F78" s="509">
        <v>6.6624382763869594</v>
      </c>
      <c r="G78" s="509">
        <v>9.238617920865261</v>
      </c>
      <c r="H78" s="509">
        <v>9.7879375007813199</v>
      </c>
      <c r="I78" s="509">
        <v>9.5323290916290055</v>
      </c>
      <c r="J78" s="509">
        <v>11.773231661589747</v>
      </c>
      <c r="K78" s="509">
        <v>12.359390462571394</v>
      </c>
      <c r="L78" s="509">
        <v>10.344136687514213</v>
      </c>
      <c r="M78" s="509">
        <v>10.203359323880449</v>
      </c>
      <c r="N78" s="509">
        <v>9.3592652096546907</v>
      </c>
      <c r="O78" s="509">
        <v>8.9718119568334807</v>
      </c>
      <c r="P78" s="509">
        <v>8.9459855820183201</v>
      </c>
      <c r="Q78" s="508">
        <v>9.572095129025703</v>
      </c>
    </row>
    <row r="79" spans="1:26" s="8" customFormat="1" ht="19.5" customHeight="1">
      <c r="A79" s="2"/>
      <c r="B79" s="505">
        <v>20</v>
      </c>
      <c r="C79" s="507" t="s">
        <v>30</v>
      </c>
      <c r="D79" s="511" t="s">
        <v>210</v>
      </c>
      <c r="E79" s="286">
        <v>10.695673182160526</v>
      </c>
      <c r="F79" s="286">
        <v>12.392978420118913</v>
      </c>
      <c r="G79" s="286">
        <v>11.088496154653635</v>
      </c>
      <c r="H79" s="286">
        <v>11.721107036632358</v>
      </c>
      <c r="I79" s="286">
        <v>10.874376953339436</v>
      </c>
      <c r="J79" s="286">
        <v>10.198750027521179</v>
      </c>
      <c r="K79" s="286">
        <v>9.6871005660880094</v>
      </c>
      <c r="L79" s="286">
        <v>10.664596082083682</v>
      </c>
      <c r="M79" s="286">
        <v>10.469163393005664</v>
      </c>
      <c r="N79" s="286">
        <v>9.4778173076209651</v>
      </c>
      <c r="O79" s="286">
        <v>9.5075682122123339</v>
      </c>
      <c r="P79" s="286">
        <v>9.6658967757580818</v>
      </c>
      <c r="Q79" s="287">
        <v>10.493780497213283</v>
      </c>
      <c r="R79"/>
      <c r="S79"/>
      <c r="T79"/>
      <c r="U79"/>
      <c r="V79"/>
      <c r="W79"/>
      <c r="X79"/>
      <c r="Y79"/>
      <c r="Z79"/>
    </row>
    <row r="80" spans="1:26" s="8" customFormat="1" ht="19.5" customHeight="1">
      <c r="A80" s="2"/>
      <c r="B80" s="506"/>
      <c r="C80" s="285"/>
      <c r="D80" s="511" t="s">
        <v>211</v>
      </c>
      <c r="E80" s="286">
        <v>13.564163125071943</v>
      </c>
      <c r="F80" s="286">
        <v>14.663180641573689</v>
      </c>
      <c r="G80" s="286">
        <v>13.794029178089295</v>
      </c>
      <c r="H80" s="286">
        <v>13.905853161012914</v>
      </c>
      <c r="I80" s="286">
        <v>12.939113533825942</v>
      </c>
      <c r="J80" s="286">
        <v>12.213304867573591</v>
      </c>
      <c r="K80" s="286">
        <v>12.179265270312499</v>
      </c>
      <c r="L80" s="286">
        <v>12.007657754653584</v>
      </c>
      <c r="M80" s="286">
        <v>12.240522011091032</v>
      </c>
      <c r="N80" s="286">
        <v>12.242075611875375</v>
      </c>
      <c r="O80" s="286">
        <v>12.186372688729309</v>
      </c>
      <c r="P80" s="286">
        <v>12.529196886279166</v>
      </c>
      <c r="Q80" s="287">
        <v>12.760841487361217</v>
      </c>
      <c r="R80"/>
      <c r="S80"/>
      <c r="T80"/>
      <c r="U80"/>
      <c r="V80"/>
      <c r="W80"/>
      <c r="X80"/>
      <c r="Y80"/>
      <c r="Z80"/>
    </row>
    <row r="81" spans="1:26" s="8" customFormat="1" ht="19.5" customHeight="1">
      <c r="A81" s="2"/>
      <c r="B81" s="506"/>
      <c r="C81" s="51"/>
      <c r="D81" s="510" t="s">
        <v>212</v>
      </c>
      <c r="E81" s="286">
        <v>16.400685517761211</v>
      </c>
      <c r="F81" s="286">
        <v>20.47878101837285</v>
      </c>
      <c r="G81" s="286">
        <v>17.32757972121016</v>
      </c>
      <c r="H81" s="286">
        <v>17.231052684139719</v>
      </c>
      <c r="I81" s="286">
        <v>17.427548882512387</v>
      </c>
      <c r="J81" s="286">
        <v>15.814573803126331</v>
      </c>
      <c r="K81" s="286">
        <v>16.193191392696836</v>
      </c>
      <c r="L81" s="286">
        <v>17.210526539749253</v>
      </c>
      <c r="M81" s="286">
        <v>14.957921992194452</v>
      </c>
      <c r="N81" s="286">
        <v>15.995288783500424</v>
      </c>
      <c r="O81" s="286">
        <v>16.599349822258585</v>
      </c>
      <c r="P81" s="286">
        <v>17.116956178967172</v>
      </c>
      <c r="Q81" s="287">
        <v>16.798857897310732</v>
      </c>
    </row>
    <row r="82" spans="1:26" s="8" customFormat="1" ht="19.5" customHeight="1">
      <c r="A82" s="2"/>
      <c r="B82" s="506"/>
      <c r="C82" s="2077" t="s">
        <v>253</v>
      </c>
      <c r="D82" s="2078"/>
      <c r="E82" s="509">
        <v>11.032662152069886</v>
      </c>
      <c r="F82" s="509">
        <v>12.744596479231763</v>
      </c>
      <c r="G82" s="509">
        <v>11.479932063301465</v>
      </c>
      <c r="H82" s="509">
        <v>12.047005513517764</v>
      </c>
      <c r="I82" s="509">
        <v>11.240565441139712</v>
      </c>
      <c r="J82" s="509">
        <v>10.485207375412418</v>
      </c>
      <c r="K82" s="509">
        <v>10.069631205666207</v>
      </c>
      <c r="L82" s="509">
        <v>11.042692086564479</v>
      </c>
      <c r="M82" s="509">
        <v>10.857733513419232</v>
      </c>
      <c r="N82" s="509">
        <v>9.9334142965196826</v>
      </c>
      <c r="O82" s="509">
        <v>9.9495553057595405</v>
      </c>
      <c r="P82" s="509">
        <v>10.115228632220269</v>
      </c>
      <c r="Q82" s="508">
        <v>10.868010781629968</v>
      </c>
    </row>
    <row r="83" spans="1:26" s="8" customFormat="1" ht="19.5" customHeight="1">
      <c r="A83" s="2"/>
      <c r="B83" s="505">
        <v>21</v>
      </c>
      <c r="C83" s="507" t="s">
        <v>32</v>
      </c>
      <c r="D83" s="511" t="s">
        <v>210</v>
      </c>
      <c r="E83" s="286">
        <v>9.016788742039699</v>
      </c>
      <c r="F83" s="286">
        <v>13.654223821871588</v>
      </c>
      <c r="G83" s="286">
        <v>12.573756148071581</v>
      </c>
      <c r="H83" s="286">
        <v>12.920474713371183</v>
      </c>
      <c r="I83" s="286">
        <v>12.031707374051017</v>
      </c>
      <c r="J83" s="286">
        <v>12.595224305474821</v>
      </c>
      <c r="K83" s="286">
        <v>12.494752743851659</v>
      </c>
      <c r="L83" s="286">
        <v>12.144480433351116</v>
      </c>
      <c r="M83" s="286">
        <v>11.959448534530541</v>
      </c>
      <c r="N83" s="286">
        <v>11.885852182440356</v>
      </c>
      <c r="O83" s="286">
        <v>12.088720469106381</v>
      </c>
      <c r="P83" s="286">
        <v>12.042315928249298</v>
      </c>
      <c r="Q83" s="287">
        <v>12.100266164013384</v>
      </c>
      <c r="R83"/>
      <c r="S83"/>
      <c r="T83"/>
      <c r="U83"/>
      <c r="V83"/>
      <c r="W83"/>
      <c r="X83"/>
      <c r="Y83"/>
      <c r="Z83"/>
    </row>
    <row r="84" spans="1:26" s="8" customFormat="1" ht="19.5" customHeight="1">
      <c r="A84" s="2"/>
      <c r="B84" s="506"/>
      <c r="C84" s="285"/>
      <c r="D84" s="511" t="s">
        <v>211</v>
      </c>
      <c r="E84" s="286">
        <v>8.3741692591395935</v>
      </c>
      <c r="F84" s="286">
        <v>12.497731342527889</v>
      </c>
      <c r="G84" s="286">
        <v>12.489432763410088</v>
      </c>
      <c r="H84" s="286">
        <v>12.389873474871084</v>
      </c>
      <c r="I84" s="286">
        <v>11.535604497191262</v>
      </c>
      <c r="J84" s="286">
        <v>11.768127567391003</v>
      </c>
      <c r="K84" s="286">
        <v>11.544393289479661</v>
      </c>
      <c r="L84" s="286">
        <v>11.602754599138295</v>
      </c>
      <c r="M84" s="286">
        <v>11.417023863871476</v>
      </c>
      <c r="N84" s="286">
        <v>11.139294505570865</v>
      </c>
      <c r="O84" s="286">
        <v>11.18717867410432</v>
      </c>
      <c r="P84" s="286">
        <v>11.369516759459865</v>
      </c>
      <c r="Q84" s="287">
        <v>11.411603302606945</v>
      </c>
      <c r="R84"/>
      <c r="S84"/>
      <c r="T84"/>
      <c r="U84"/>
      <c r="V84"/>
      <c r="W84"/>
      <c r="X84"/>
      <c r="Y84"/>
      <c r="Z84"/>
    </row>
    <row r="85" spans="1:26" s="8" customFormat="1" ht="19.5" customHeight="1">
      <c r="A85" s="2"/>
      <c r="B85" s="506"/>
      <c r="C85" s="51"/>
      <c r="D85" s="510" t="s">
        <v>212</v>
      </c>
      <c r="E85" s="286">
        <v>8.7066020211901893</v>
      </c>
      <c r="F85" s="286">
        <v>12.829861301793567</v>
      </c>
      <c r="G85" s="286">
        <v>12.795812286711811</v>
      </c>
      <c r="H85" s="286">
        <v>12.982737653891295</v>
      </c>
      <c r="I85" s="286">
        <v>11.556502748281829</v>
      </c>
      <c r="J85" s="286">
        <v>12.173800101215798</v>
      </c>
      <c r="K85" s="286">
        <v>12.112694817794841</v>
      </c>
      <c r="L85" s="286">
        <v>11.757143352841473</v>
      </c>
      <c r="M85" s="286">
        <v>11.97234317188852</v>
      </c>
      <c r="N85" s="286">
        <v>11.505006040117991</v>
      </c>
      <c r="O85" s="286">
        <v>11.723335827212228</v>
      </c>
      <c r="P85" s="286">
        <v>11.869538334249135</v>
      </c>
      <c r="Q85" s="287">
        <v>11.819182957036762</v>
      </c>
    </row>
    <row r="86" spans="1:26" s="8" customFormat="1" ht="19.5" customHeight="1" thickBot="1">
      <c r="A86" s="2"/>
      <c r="B86" s="1317"/>
      <c r="C86" s="2087" t="s">
        <v>253</v>
      </c>
      <c r="D86" s="2088"/>
      <c r="E86" s="1318">
        <v>8.5137205346623102</v>
      </c>
      <c r="F86" s="1318">
        <v>12.700065133164978</v>
      </c>
      <c r="G86" s="1318">
        <v>12.561111007040321</v>
      </c>
      <c r="H86" s="1318">
        <v>12.581327634152434</v>
      </c>
      <c r="I86" s="1318">
        <v>11.597243958069456</v>
      </c>
      <c r="J86" s="1318">
        <v>11.951690332292278</v>
      </c>
      <c r="K86" s="1318">
        <v>11.768205360242909</v>
      </c>
      <c r="L86" s="1318">
        <v>11.698130013179719</v>
      </c>
      <c r="M86" s="1318">
        <v>11.588762171736427</v>
      </c>
      <c r="N86" s="1318">
        <v>11.299807947973111</v>
      </c>
      <c r="O86" s="1318">
        <v>11.402281265879282</v>
      </c>
      <c r="P86" s="1318">
        <v>11.546274106436869</v>
      </c>
      <c r="Q86" s="1319">
        <v>11.575621155370063</v>
      </c>
    </row>
    <row r="87" spans="1:26" s="8" customFormat="1" ht="19.5" customHeight="1" thickBo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26" s="8" customFormat="1" ht="19.5" customHeight="1">
      <c r="A88" s="2"/>
      <c r="B88" s="2081" t="s">
        <v>232</v>
      </c>
      <c r="C88" s="2082"/>
      <c r="D88" s="595" t="s">
        <v>210</v>
      </c>
      <c r="E88" s="288">
        <v>10.631383849254563</v>
      </c>
      <c r="F88" s="288">
        <v>11.415234137363862</v>
      </c>
      <c r="G88" s="288">
        <v>11.270175100330501</v>
      </c>
      <c r="H88" s="288">
        <v>11.627174714447641</v>
      </c>
      <c r="I88" s="288">
        <v>11.212128871690286</v>
      </c>
      <c r="J88" s="288">
        <v>11.834598221408282</v>
      </c>
      <c r="K88" s="288">
        <v>11.817581162381346</v>
      </c>
      <c r="L88" s="288">
        <v>11.399151038345568</v>
      </c>
      <c r="M88" s="288">
        <v>11.182837816078276</v>
      </c>
      <c r="N88" s="288">
        <v>11.094582328148762</v>
      </c>
      <c r="O88" s="288">
        <v>10.881847455296249</v>
      </c>
      <c r="P88" s="288">
        <v>11.016311875698246</v>
      </c>
      <c r="Q88" s="596">
        <v>11.272025123526465</v>
      </c>
    </row>
    <row r="89" spans="1:26" s="8" customFormat="1" ht="19.5" customHeight="1">
      <c r="A89" s="2"/>
      <c r="B89" s="2083"/>
      <c r="C89" s="2084"/>
      <c r="D89" s="597" t="s">
        <v>211</v>
      </c>
      <c r="E89" s="286">
        <v>11.007962538018301</v>
      </c>
      <c r="F89" s="286">
        <v>11.743274103995633</v>
      </c>
      <c r="G89" s="286">
        <v>11.891391912197756</v>
      </c>
      <c r="H89" s="286">
        <v>12.029335412920959</v>
      </c>
      <c r="I89" s="286">
        <v>11.462264995042597</v>
      </c>
      <c r="J89" s="286">
        <v>11.623319591682804</v>
      </c>
      <c r="K89" s="286">
        <v>11.69645657665636</v>
      </c>
      <c r="L89" s="286">
        <v>11.660415259402015</v>
      </c>
      <c r="M89" s="286">
        <v>11.626299909418364</v>
      </c>
      <c r="N89" s="286">
        <v>11.40071088044486</v>
      </c>
      <c r="O89" s="286">
        <v>11.179526265671885</v>
      </c>
      <c r="P89" s="286">
        <v>11.187398080736573</v>
      </c>
      <c r="Q89" s="598">
        <v>11.546876679781146</v>
      </c>
    </row>
    <row r="90" spans="1:26" s="8" customFormat="1" ht="19.5" customHeight="1" thickBot="1">
      <c r="A90" s="2"/>
      <c r="B90" s="2085"/>
      <c r="C90" s="2086"/>
      <c r="D90" s="599" t="s">
        <v>212</v>
      </c>
      <c r="E90" s="488">
        <v>11.645364238194212</v>
      </c>
      <c r="F90" s="488">
        <v>12.317757231648333</v>
      </c>
      <c r="G90" s="488">
        <v>12.511968347083037</v>
      </c>
      <c r="H90" s="488">
        <v>12.456088436164436</v>
      </c>
      <c r="I90" s="488">
        <v>12.160606085275019</v>
      </c>
      <c r="J90" s="488">
        <v>12.320339109594917</v>
      </c>
      <c r="K90" s="488">
        <v>12.970423824290251</v>
      </c>
      <c r="L90" s="488">
        <v>12.202790219741743</v>
      </c>
      <c r="M90" s="488">
        <v>11.952521087724531</v>
      </c>
      <c r="N90" s="488">
        <v>11.847506309191761</v>
      </c>
      <c r="O90" s="488">
        <v>11.669050769251893</v>
      </c>
      <c r="P90" s="488">
        <v>11.637526512503667</v>
      </c>
      <c r="Q90" s="600">
        <v>12.145439265279974</v>
      </c>
    </row>
    <row r="91" spans="1:26" s="8" customFormat="1" ht="19.5" customHeight="1" thickBot="1">
      <c r="A91" s="2"/>
      <c r="B91" s="601" t="s">
        <v>332</v>
      </c>
      <c r="C91" s="602"/>
      <c r="D91" s="603" t="s">
        <v>47</v>
      </c>
      <c r="E91" s="604">
        <v>11.074947836730498</v>
      </c>
      <c r="F91" s="604">
        <v>11.809297937659862</v>
      </c>
      <c r="G91" s="604">
        <v>11.92675152070912</v>
      </c>
      <c r="H91" s="604">
        <v>12.059547280845406</v>
      </c>
      <c r="I91" s="604">
        <v>11.562168533378372</v>
      </c>
      <c r="J91" s="604">
        <v>11.791331996662802</v>
      </c>
      <c r="K91" s="604">
        <v>11.970410749566028</v>
      </c>
      <c r="L91" s="604">
        <v>11.730597637888103</v>
      </c>
      <c r="M91" s="604">
        <v>11.625606158956529</v>
      </c>
      <c r="N91" s="604">
        <v>11.443506540389482</v>
      </c>
      <c r="O91" s="604">
        <v>11.232251206752704</v>
      </c>
      <c r="P91" s="604">
        <v>11.251340758623716</v>
      </c>
      <c r="Q91" s="605">
        <v>11.62549891805797</v>
      </c>
    </row>
    <row r="92" spans="1:26" s="8" customFormat="1" ht="19.5" customHeight="1">
      <c r="A92" s="2"/>
      <c r="B92" s="20"/>
      <c r="C92" s="20"/>
      <c r="D92" s="7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26" ht="19.5" customHeight="1"/>
    <row r="94" spans="1:26" ht="19.5" customHeight="1"/>
    <row r="95" spans="1:26" ht="19.5" customHeight="1"/>
    <row r="96" spans="1:2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306" ht="6.75" customHeight="1"/>
  </sheetData>
  <mergeCells count="23">
    <mergeCell ref="B88:C90"/>
    <mergeCell ref="C82:D82"/>
    <mergeCell ref="C86:D86"/>
    <mergeCell ref="C23:D23"/>
    <mergeCell ref="C47:D47"/>
    <mergeCell ref="C78:D78"/>
    <mergeCell ref="C74:D74"/>
    <mergeCell ref="C70:D70"/>
    <mergeCell ref="C9:D9"/>
    <mergeCell ref="C11:D11"/>
    <mergeCell ref="C66:D66"/>
    <mergeCell ref="C62:D62"/>
    <mergeCell ref="C58:D58"/>
    <mergeCell ref="C54:D54"/>
    <mergeCell ref="C43:D43"/>
    <mergeCell ref="C39:D39"/>
    <mergeCell ref="C50:D50"/>
    <mergeCell ref="C48:C49"/>
    <mergeCell ref="C35:D35"/>
    <mergeCell ref="C31:D31"/>
    <mergeCell ref="C27:D27"/>
    <mergeCell ref="C19:D19"/>
    <mergeCell ref="C15:D15"/>
  </mergeCells>
  <pageMargins left="0.78740157480314965" right="0.78740157480314965" top="0.59055118110236227" bottom="0.59055118110236227" header="0" footer="0"/>
  <pageSetup paperSize="9" scale="37" fitToHeight="0" orientation="portrait" r:id="rId1"/>
  <headerFooter alignWithMargins="0"/>
  <rowBreaks count="1" manualBreakCount="1">
    <brk id="94" min="1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FFFF00"/>
  </sheetPr>
  <dimension ref="A1:BN271"/>
  <sheetViews>
    <sheetView zoomScale="85" zoomScaleNormal="85" zoomScaleSheetLayoutView="85" workbookViewId="0">
      <selection activeCell="H4" sqref="H4"/>
    </sheetView>
  </sheetViews>
  <sheetFormatPr baseColWidth="10" defaultRowHeight="12.75"/>
  <cols>
    <col min="1" max="1" width="1.42578125" customWidth="1"/>
    <col min="2" max="2" width="4" customWidth="1"/>
    <col min="3" max="3" width="55.5703125" customWidth="1"/>
    <col min="4" max="4" width="8.7109375" bestFit="1" customWidth="1"/>
    <col min="5" max="17" width="10.7109375" customWidth="1"/>
    <col min="18" max="18" width="2.140625" customWidth="1"/>
    <col min="19" max="19" width="4" customWidth="1"/>
    <col min="20" max="20" width="24" customWidth="1"/>
  </cols>
  <sheetData>
    <row r="1" spans="1:66" s="8" customFormat="1" ht="18">
      <c r="A1" s="2"/>
      <c r="B1" s="11" t="s">
        <v>233</v>
      </c>
      <c r="C1" s="2"/>
      <c r="D1" s="2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2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</row>
    <row r="2" spans="1:66" s="8" customFormat="1" ht="13.5" thickBot="1">
      <c r="A2" s="2"/>
      <c r="B2" s="2"/>
      <c r="C2" s="2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</row>
    <row r="3" spans="1:66" s="8" customFormat="1" ht="39" thickBot="1">
      <c r="A3" s="20"/>
      <c r="B3" s="1809" t="s">
        <v>139</v>
      </c>
      <c r="C3" s="1804" t="s">
        <v>1</v>
      </c>
      <c r="D3" s="1805" t="s">
        <v>230</v>
      </c>
      <c r="E3" s="1806" t="s">
        <v>88</v>
      </c>
      <c r="F3" s="1806" t="s">
        <v>89</v>
      </c>
      <c r="G3" s="1806" t="s">
        <v>90</v>
      </c>
      <c r="H3" s="1806" t="s">
        <v>91</v>
      </c>
      <c r="I3" s="1806" t="s">
        <v>92</v>
      </c>
      <c r="J3" s="1806" t="s">
        <v>93</v>
      </c>
      <c r="K3" s="1806" t="s">
        <v>95</v>
      </c>
      <c r="L3" s="1806" t="s">
        <v>96</v>
      </c>
      <c r="M3" s="1806" t="s">
        <v>97</v>
      </c>
      <c r="N3" s="1806" t="s">
        <v>98</v>
      </c>
      <c r="O3" s="1806" t="s">
        <v>99</v>
      </c>
      <c r="P3" s="1807" t="s">
        <v>100</v>
      </c>
      <c r="Q3" s="1810" t="s">
        <v>231</v>
      </c>
      <c r="R3" s="497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</row>
    <row r="4" spans="1:66" s="8" customFormat="1" ht="18.75" customHeight="1" thickTop="1">
      <c r="A4" s="20"/>
      <c r="B4" s="573">
        <v>1</v>
      </c>
      <c r="C4" s="519" t="s">
        <v>236</v>
      </c>
      <c r="D4" s="522" t="s">
        <v>213</v>
      </c>
      <c r="E4" s="1323">
        <v>18.284153303916518</v>
      </c>
      <c r="F4" s="1323">
        <v>18.607548416935945</v>
      </c>
      <c r="G4" s="1323">
        <v>19.93221912452681</v>
      </c>
      <c r="H4" s="1323">
        <v>18.191099779627116</v>
      </c>
      <c r="I4" s="1323">
        <v>22.435996856996837</v>
      </c>
      <c r="J4" s="1323">
        <v>27.571936866146416</v>
      </c>
      <c r="K4" s="1323">
        <v>25.589105186468938</v>
      </c>
      <c r="L4" s="1323">
        <v>24.854666870535446</v>
      </c>
      <c r="M4" s="1323">
        <v>22.970037410086469</v>
      </c>
      <c r="N4" s="1323">
        <v>22.460215454151299</v>
      </c>
      <c r="O4" s="1323">
        <v>25.155853249288519</v>
      </c>
      <c r="P4" s="1324">
        <v>22.715779754649542</v>
      </c>
      <c r="Q4" s="577">
        <v>22.054592005019558</v>
      </c>
      <c r="R4" s="2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</row>
    <row r="5" spans="1:66" s="8" customFormat="1" ht="18.75" customHeight="1">
      <c r="A5" s="20"/>
      <c r="B5" s="284"/>
      <c r="C5" s="521"/>
      <c r="D5" s="522" t="s">
        <v>324</v>
      </c>
      <c r="E5" s="487">
        <v>18.403820342039875</v>
      </c>
      <c r="F5" s="487">
        <v>16.911534075700068</v>
      </c>
      <c r="G5" s="487">
        <v>13.302796551336806</v>
      </c>
      <c r="H5" s="487">
        <v>11.222261904165922</v>
      </c>
      <c r="I5" s="487">
        <v>16.28300722787305</v>
      </c>
      <c r="J5" s="487">
        <v>15.933422857601087</v>
      </c>
      <c r="K5" s="487">
        <v>14.330439618739522</v>
      </c>
      <c r="L5" s="487">
        <v>11.343003237260026</v>
      </c>
      <c r="M5" s="487">
        <v>10.606810179983198</v>
      </c>
      <c r="N5" s="487">
        <v>10.168016379270298</v>
      </c>
      <c r="O5" s="487">
        <v>12.764452825818029</v>
      </c>
      <c r="P5" s="574">
        <v>12.265924595658515</v>
      </c>
      <c r="Q5" s="577">
        <v>13.348970629569521</v>
      </c>
      <c r="R5" s="2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s="8" customFormat="1" ht="18.75" customHeight="1">
      <c r="A6" s="20"/>
      <c r="B6" s="284"/>
      <c r="C6" s="521"/>
      <c r="D6" s="522" t="s">
        <v>290</v>
      </c>
      <c r="E6" s="487">
        <v>21.245629348286755</v>
      </c>
      <c r="F6" s="487">
        <v>16.494035658555067</v>
      </c>
      <c r="G6" s="487">
        <v>21.684798971590908</v>
      </c>
      <c r="H6" s="487">
        <v>22.07869634829563</v>
      </c>
      <c r="I6" s="487">
        <v>20.815625828783539</v>
      </c>
      <c r="J6" s="487">
        <v>20.965557230621528</v>
      </c>
      <c r="K6" s="487">
        <v>20.916835041344548</v>
      </c>
      <c r="L6" s="487">
        <v>20.859836715893636</v>
      </c>
      <c r="M6" s="487">
        <v>20.755978908289372</v>
      </c>
      <c r="N6" s="487">
        <v>20.701348182192053</v>
      </c>
      <c r="O6" s="487">
        <v>21.961158155048853</v>
      </c>
      <c r="P6" s="574">
        <v>21.998019893984385</v>
      </c>
      <c r="Q6" s="577">
        <v>20.91552667269789</v>
      </c>
      <c r="R6" s="2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</row>
    <row r="7" spans="1:66" s="8" customFormat="1" ht="18.75" customHeight="1">
      <c r="A7" s="20"/>
      <c r="B7" s="284"/>
      <c r="C7" s="521"/>
      <c r="D7" s="522" t="s">
        <v>291</v>
      </c>
      <c r="E7" s="487">
        <v>18.360279039930987</v>
      </c>
      <c r="F7" s="487">
        <v>15.088428225490626</v>
      </c>
      <c r="G7" s="487">
        <v>19.364098249680705</v>
      </c>
      <c r="H7" s="487">
        <v>19.480467412540861</v>
      </c>
      <c r="I7" s="487">
        <v>18.617625228229866</v>
      </c>
      <c r="J7" s="487">
        <v>18.82168520381185</v>
      </c>
      <c r="K7" s="487">
        <v>18.624089695596602</v>
      </c>
      <c r="L7" s="487">
        <v>18.655139279628294</v>
      </c>
      <c r="M7" s="487">
        <v>18.527856826714522</v>
      </c>
      <c r="N7" s="487">
        <v>18.498118614006263</v>
      </c>
      <c r="O7" s="487">
        <v>19.401374777129469</v>
      </c>
      <c r="P7" s="574">
        <v>19.40813001123195</v>
      </c>
      <c r="Q7" s="577">
        <v>18.574662253227618</v>
      </c>
      <c r="R7" s="2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</row>
    <row r="8" spans="1:66" s="8" customFormat="1" ht="18.75" customHeight="1">
      <c r="A8" s="20"/>
      <c r="B8" s="284"/>
      <c r="C8" s="521"/>
      <c r="D8" s="522" t="s">
        <v>325</v>
      </c>
      <c r="E8" s="487">
        <v>18.055397247945635</v>
      </c>
      <c r="F8" s="487">
        <v>19.638728876004237</v>
      </c>
      <c r="G8" s="487">
        <v>19.826435209159726</v>
      </c>
      <c r="H8" s="487">
        <v>17.65455295960728</v>
      </c>
      <c r="I8" s="487">
        <v>18.770768752147362</v>
      </c>
      <c r="J8" s="487">
        <v>18.5573553047758</v>
      </c>
      <c r="K8" s="487">
        <v>18.812325099085875</v>
      </c>
      <c r="L8" s="487">
        <v>17.459892691293074</v>
      </c>
      <c r="M8" s="487">
        <v>19.132687203625572</v>
      </c>
      <c r="N8" s="487">
        <v>17.218175951426577</v>
      </c>
      <c r="O8" s="487">
        <v>18.839230349384547</v>
      </c>
      <c r="P8" s="574">
        <v>18.896295068378272</v>
      </c>
      <c r="Q8" s="577">
        <v>18.537085448685961</v>
      </c>
      <c r="R8" s="2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</row>
    <row r="9" spans="1:66" s="8" customFormat="1" ht="18.75" customHeight="1">
      <c r="A9" s="20"/>
      <c r="B9" s="284"/>
      <c r="C9" s="521"/>
      <c r="D9" s="522" t="s">
        <v>214</v>
      </c>
      <c r="E9" s="487">
        <v>15.436150209406597</v>
      </c>
      <c r="F9" s="487">
        <v>16.373053546873678</v>
      </c>
      <c r="G9" s="487">
        <v>16.464773292050577</v>
      </c>
      <c r="H9" s="487">
        <v>18.179781560074538</v>
      </c>
      <c r="I9" s="487">
        <v>26.619315645424251</v>
      </c>
      <c r="J9" s="487">
        <v>25.320874963997966</v>
      </c>
      <c r="K9" s="487">
        <v>24.771374686908167</v>
      </c>
      <c r="L9" s="487">
        <v>28.036010107864492</v>
      </c>
      <c r="M9" s="487">
        <v>24.78768104125864</v>
      </c>
      <c r="N9" s="487">
        <v>19.637614273769199</v>
      </c>
      <c r="O9" s="487">
        <v>19.161816291178795</v>
      </c>
      <c r="P9" s="574">
        <v>18.412574542815218</v>
      </c>
      <c r="Q9" s="577">
        <v>19.720829617482359</v>
      </c>
      <c r="R9" s="2"/>
      <c r="S9"/>
      <c r="T9" s="1210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</row>
    <row r="10" spans="1:66" s="8" customFormat="1" ht="18.75" customHeight="1">
      <c r="A10" s="20"/>
      <c r="B10" s="284"/>
      <c r="C10" s="520"/>
      <c r="D10" s="522" t="s">
        <v>215</v>
      </c>
      <c r="E10" s="487">
        <v>16.036431615768876</v>
      </c>
      <c r="F10" s="487">
        <v>16.315533982082343</v>
      </c>
      <c r="G10" s="487">
        <v>18.236487525569032</v>
      </c>
      <c r="H10" s="487">
        <v>16.794462509914304</v>
      </c>
      <c r="I10" s="487">
        <v>15.013479793399114</v>
      </c>
      <c r="J10" s="487">
        <v>18.886779080396217</v>
      </c>
      <c r="K10" s="487">
        <v>17.844789252370578</v>
      </c>
      <c r="L10" s="487">
        <v>17.699601215052624</v>
      </c>
      <c r="M10" s="487">
        <v>18.334837409404919</v>
      </c>
      <c r="N10" s="487">
        <v>16.565911882106608</v>
      </c>
      <c r="O10" s="487">
        <v>16.258689958338731</v>
      </c>
      <c r="P10" s="574">
        <v>15.431935230747237</v>
      </c>
      <c r="Q10" s="577">
        <v>16.828120779311728</v>
      </c>
      <c r="R10" s="2"/>
      <c r="S10"/>
      <c r="T10" s="12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</row>
    <row r="11" spans="1:66" s="8" customFormat="1" ht="18.75" customHeight="1" thickBot="1">
      <c r="A11" s="20"/>
      <c r="B11" s="284"/>
      <c r="C11" s="2089" t="s">
        <v>333</v>
      </c>
      <c r="D11" s="2090"/>
      <c r="E11" s="490">
        <v>17.974281949383887</v>
      </c>
      <c r="F11" s="490">
        <v>16.68523382869882</v>
      </c>
      <c r="G11" s="490">
        <v>19.144063468758688</v>
      </c>
      <c r="H11" s="490">
        <v>18.379483624048486</v>
      </c>
      <c r="I11" s="490">
        <v>20.294489742189697</v>
      </c>
      <c r="J11" s="490">
        <v>22.163540508031087</v>
      </c>
      <c r="K11" s="490">
        <v>21.377172908830328</v>
      </c>
      <c r="L11" s="490">
        <v>21.250728644856508</v>
      </c>
      <c r="M11" s="490">
        <v>20.61251767211693</v>
      </c>
      <c r="N11" s="490">
        <v>19.778716479785388</v>
      </c>
      <c r="O11" s="490">
        <v>20.684878853482644</v>
      </c>
      <c r="P11" s="575">
        <v>19.796016040453747</v>
      </c>
      <c r="Q11" s="578">
        <v>19.746125931062728</v>
      </c>
      <c r="R11" s="2"/>
      <c r="S11"/>
      <c r="T11" s="1210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</row>
    <row r="12" spans="1:66" s="8" customFormat="1" ht="18.75" customHeight="1">
      <c r="A12" s="20"/>
      <c r="B12" s="512">
        <v>2</v>
      </c>
      <c r="C12" s="519" t="s">
        <v>264</v>
      </c>
      <c r="D12" s="522" t="s">
        <v>213</v>
      </c>
      <c r="E12" s="487">
        <v>32.006702540990879</v>
      </c>
      <c r="F12" s="487">
        <v>32.412402882854863</v>
      </c>
      <c r="G12" s="487">
        <v>24.318591859518413</v>
      </c>
      <c r="H12" s="487">
        <v>21.545957490073967</v>
      </c>
      <c r="I12" s="487">
        <v>18.554030366680912</v>
      </c>
      <c r="J12" s="487">
        <v>23.781797012215161</v>
      </c>
      <c r="K12" s="487">
        <v>22.246210296508835</v>
      </c>
      <c r="L12" s="487">
        <v>21.46060660604574</v>
      </c>
      <c r="M12" s="487">
        <v>21.040261853572026</v>
      </c>
      <c r="N12" s="487">
        <v>20.978953510374431</v>
      </c>
      <c r="O12" s="487">
        <v>16.498153861752975</v>
      </c>
      <c r="P12" s="487">
        <v>18.341029096518913</v>
      </c>
      <c r="Q12" s="576">
        <v>22.614723411485553</v>
      </c>
      <c r="R12" s="2"/>
      <c r="S12"/>
      <c r="T12" s="1210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</row>
    <row r="13" spans="1:66" s="8" customFormat="1" ht="18.75" customHeight="1">
      <c r="A13" s="20"/>
      <c r="B13" s="284"/>
      <c r="C13" s="521"/>
      <c r="D13" s="522" t="s">
        <v>324</v>
      </c>
      <c r="E13" s="487">
        <v>63.268839736608513</v>
      </c>
      <c r="F13" s="487">
        <v>12.330245835813535</v>
      </c>
      <c r="G13" s="487">
        <v>-40.493250099941577</v>
      </c>
      <c r="H13" s="487">
        <v>-1.3763680652119712</v>
      </c>
      <c r="I13" s="487">
        <v>10.322866277820525</v>
      </c>
      <c r="J13" s="487">
        <v>18.451919432478455</v>
      </c>
      <c r="K13" s="487">
        <v>18.829884106726738</v>
      </c>
      <c r="L13" s="487">
        <v>19.887753519137977</v>
      </c>
      <c r="M13" s="487">
        <v>23.849012400146613</v>
      </c>
      <c r="N13" s="487">
        <v>24.586229478111797</v>
      </c>
      <c r="O13" s="487">
        <v>41.993461804258409</v>
      </c>
      <c r="P13" s="487">
        <v>162.00824513232126</v>
      </c>
      <c r="Q13" s="577">
        <v>18.671786678136009</v>
      </c>
      <c r="R13" s="2"/>
      <c r="S13"/>
      <c r="T13" s="1210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</row>
    <row r="14" spans="1:66" s="8" customFormat="1" ht="18.75" customHeight="1">
      <c r="A14" s="20"/>
      <c r="B14" s="284"/>
      <c r="C14" s="521"/>
      <c r="D14" s="522" t="s">
        <v>290</v>
      </c>
      <c r="E14" s="487">
        <v>25.768288298894468</v>
      </c>
      <c r="F14" s="487">
        <v>77.037779244651915</v>
      </c>
      <c r="G14" s="487">
        <v>26.822177562559197</v>
      </c>
      <c r="H14" s="487">
        <v>27.161069906743585</v>
      </c>
      <c r="I14" s="487">
        <v>23.658220039791619</v>
      </c>
      <c r="J14" s="487">
        <v>23.768720315729986</v>
      </c>
      <c r="K14" s="487">
        <v>23.677247450877633</v>
      </c>
      <c r="L14" s="487">
        <v>23.516793276478619</v>
      </c>
      <c r="M14" s="487">
        <v>23.348076731017724</v>
      </c>
      <c r="N14" s="487">
        <v>23.264423165159677</v>
      </c>
      <c r="O14" s="487">
        <v>23.762684201651812</v>
      </c>
      <c r="P14" s="487">
        <v>24.432006804176385</v>
      </c>
      <c r="Q14" s="577">
        <v>24.405125491565862</v>
      </c>
      <c r="R14" s="2"/>
      <c r="S14"/>
      <c r="T14" s="1210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</row>
    <row r="15" spans="1:66" s="8" customFormat="1" ht="18.75" customHeight="1">
      <c r="A15" s="20"/>
      <c r="B15" s="284"/>
      <c r="C15" s="521"/>
      <c r="D15" s="522" t="s">
        <v>291</v>
      </c>
      <c r="E15" s="487">
        <v>20.771504744661762</v>
      </c>
      <c r="F15" s="487">
        <v>20.612511504998686</v>
      </c>
      <c r="G15" s="487">
        <v>16.55804875210201</v>
      </c>
      <c r="H15" s="487">
        <v>21.040366546708896</v>
      </c>
      <c r="I15" s="487">
        <v>20.068186303055548</v>
      </c>
      <c r="J15" s="487">
        <v>19.955401320389555</v>
      </c>
      <c r="K15" s="487">
        <v>20.24769172993004</v>
      </c>
      <c r="L15" s="487">
        <v>19.86894815925552</v>
      </c>
      <c r="M15" s="487">
        <v>20.331951586358574</v>
      </c>
      <c r="N15" s="487">
        <v>20.003860727605137</v>
      </c>
      <c r="O15" s="487">
        <v>19.002033324682628</v>
      </c>
      <c r="P15" s="487">
        <v>19.184060459181566</v>
      </c>
      <c r="Q15" s="577">
        <v>19.804825967621571</v>
      </c>
      <c r="R15" s="2"/>
      <c r="S15"/>
      <c r="T15" s="1210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</row>
    <row r="16" spans="1:66" s="8" customFormat="1" ht="18.75" customHeight="1">
      <c r="A16" s="20"/>
      <c r="B16" s="284"/>
      <c r="C16" s="521"/>
      <c r="D16" s="522" t="s">
        <v>325</v>
      </c>
      <c r="E16" s="487">
        <v>21.681910539511929</v>
      </c>
      <c r="F16" s="487">
        <v>21.852546010847142</v>
      </c>
      <c r="G16" s="487">
        <v>21.960558432723506</v>
      </c>
      <c r="H16" s="487">
        <v>22.101762313218082</v>
      </c>
      <c r="I16" s="487">
        <v>20.184404732275649</v>
      </c>
      <c r="J16" s="487">
        <v>20.429101481974048</v>
      </c>
      <c r="K16" s="487">
        <v>20.376374376930269</v>
      </c>
      <c r="L16" s="487">
        <v>20.425563780414574</v>
      </c>
      <c r="M16" s="487">
        <v>18.485002549628195</v>
      </c>
      <c r="N16" s="487">
        <v>20.036220373574572</v>
      </c>
      <c r="O16" s="487">
        <v>20.405158784410119</v>
      </c>
      <c r="P16" s="487">
        <v>19.312069756704521</v>
      </c>
      <c r="Q16" s="577">
        <v>20.406487693306644</v>
      </c>
      <c r="R16" s="2"/>
      <c r="S16"/>
      <c r="T16" s="1210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</row>
    <row r="17" spans="1:66" s="8" customFormat="1" ht="18.75" customHeight="1">
      <c r="A17" s="20"/>
      <c r="B17" s="284"/>
      <c r="C17" s="521"/>
      <c r="D17" s="522" t="s">
        <v>327</v>
      </c>
      <c r="E17" s="487">
        <v>15.600123348825051</v>
      </c>
      <c r="F17" s="487">
        <v>15.252596712557459</v>
      </c>
      <c r="G17" s="487">
        <v>11.481988662551352</v>
      </c>
      <c r="H17" s="487">
        <v>14.43022451315043</v>
      </c>
      <c r="I17" s="487">
        <v>14.077845541623081</v>
      </c>
      <c r="J17" s="487">
        <v>14.190798179228612</v>
      </c>
      <c r="K17" s="487">
        <v>15.318924890762148</v>
      </c>
      <c r="L17" s="487">
        <v>14.171335583366078</v>
      </c>
      <c r="M17" s="487"/>
      <c r="N17" s="487"/>
      <c r="O17" s="487"/>
      <c r="P17" s="487"/>
      <c r="Q17" s="577">
        <v>14.307765045783949</v>
      </c>
      <c r="R17" s="2"/>
      <c r="S17"/>
      <c r="T17" s="1210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</row>
    <row r="18" spans="1:66" s="8" customFormat="1" ht="18.75" customHeight="1">
      <c r="A18" s="20"/>
      <c r="B18" s="284"/>
      <c r="C18" s="2089" t="s">
        <v>333</v>
      </c>
      <c r="D18" s="2090"/>
      <c r="E18" s="490">
        <v>22.02956366769995</v>
      </c>
      <c r="F18" s="490">
        <v>22.353880591719747</v>
      </c>
      <c r="G18" s="490">
        <v>17.813859058672492</v>
      </c>
      <c r="H18" s="490">
        <v>21.72270294084429</v>
      </c>
      <c r="I18" s="490">
        <v>20.25345031020791</v>
      </c>
      <c r="J18" s="490">
        <v>20.625178860032417</v>
      </c>
      <c r="K18" s="490">
        <v>20.782138415501436</v>
      </c>
      <c r="L18" s="490">
        <v>20.506945777433533</v>
      </c>
      <c r="M18" s="490">
        <v>20.664307855736443</v>
      </c>
      <c r="N18" s="490">
        <v>20.475817718567161</v>
      </c>
      <c r="O18" s="490">
        <v>19.415140394007846</v>
      </c>
      <c r="P18" s="490">
        <v>19.752809267115897</v>
      </c>
      <c r="Q18" s="578">
        <v>20.507518552963077</v>
      </c>
      <c r="R18" s="2"/>
      <c r="S18"/>
      <c r="T18" s="1316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</row>
    <row r="19" spans="1:66" s="8" customFormat="1" ht="18.75" customHeight="1">
      <c r="A19" s="20"/>
      <c r="B19" s="512">
        <v>3</v>
      </c>
      <c r="C19" s="519" t="s">
        <v>176</v>
      </c>
      <c r="D19" s="522" t="s">
        <v>213</v>
      </c>
      <c r="E19" s="487">
        <v>13.146234965465059</v>
      </c>
      <c r="F19" s="487">
        <v>17.585690307606249</v>
      </c>
      <c r="G19" s="487">
        <v>16.702553237097764</v>
      </c>
      <c r="H19" s="487">
        <v>16.994155207363406</v>
      </c>
      <c r="I19" s="487">
        <v>15.987609480326</v>
      </c>
      <c r="J19" s="487">
        <v>16.985613751621912</v>
      </c>
      <c r="K19" s="487">
        <v>17.560559627811521</v>
      </c>
      <c r="L19" s="487">
        <v>16.24758462341277</v>
      </c>
      <c r="M19" s="487">
        <v>16.239383138244513</v>
      </c>
      <c r="N19" s="487">
        <v>15.918413078283328</v>
      </c>
      <c r="O19" s="487">
        <v>17.038791374474009</v>
      </c>
      <c r="P19" s="574">
        <v>18.108297784137839</v>
      </c>
      <c r="Q19" s="579">
        <v>16.507839571538522</v>
      </c>
      <c r="R19" s="2"/>
      <c r="S19"/>
      <c r="T19" s="1210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</row>
    <row r="20" spans="1:66" s="8" customFormat="1" ht="18.75" customHeight="1">
      <c r="A20" s="20"/>
      <c r="B20" s="284"/>
      <c r="C20" s="521"/>
      <c r="D20" s="522" t="s">
        <v>324</v>
      </c>
      <c r="E20" s="487">
        <v>16.456892023679586</v>
      </c>
      <c r="F20" s="487">
        <v>18.938924420756571</v>
      </c>
      <c r="G20" s="487">
        <v>19.363404901808586</v>
      </c>
      <c r="H20" s="487">
        <v>17.859257404090123</v>
      </c>
      <c r="I20" s="487">
        <v>18.162319841677785</v>
      </c>
      <c r="J20" s="487">
        <v>17.894239937096835</v>
      </c>
      <c r="K20" s="487">
        <v>18.540748985705882</v>
      </c>
      <c r="L20" s="487">
        <v>18.433448020962448</v>
      </c>
      <c r="M20" s="487">
        <v>18.535308820523362</v>
      </c>
      <c r="N20" s="487">
        <v>18.020282354488579</v>
      </c>
      <c r="O20" s="487">
        <v>18.49716896743481</v>
      </c>
      <c r="P20" s="574">
        <v>19.475557989438254</v>
      </c>
      <c r="Q20" s="577">
        <v>18.360418410675472</v>
      </c>
      <c r="R20" s="2"/>
      <c r="S20"/>
      <c r="T20" s="121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</row>
    <row r="21" spans="1:66" s="8" customFormat="1" ht="18.75" customHeight="1">
      <c r="A21" s="20"/>
      <c r="B21" s="284"/>
      <c r="C21" s="521"/>
      <c r="D21" s="522" t="s">
        <v>290</v>
      </c>
      <c r="E21" s="487">
        <v>15.765632102109398</v>
      </c>
      <c r="F21" s="487">
        <v>19.708385459039327</v>
      </c>
      <c r="G21" s="487">
        <v>19.976993426485585</v>
      </c>
      <c r="H21" s="487">
        <v>20.128716788153611</v>
      </c>
      <c r="I21" s="487">
        <v>19.444800681286345</v>
      </c>
      <c r="J21" s="487">
        <v>19.452802568788055</v>
      </c>
      <c r="K21" s="487">
        <v>19.576514265691277</v>
      </c>
      <c r="L21" s="487">
        <v>19.695951102540711</v>
      </c>
      <c r="M21" s="487">
        <v>19.208797589473622</v>
      </c>
      <c r="N21" s="487">
        <v>19.060825309118844</v>
      </c>
      <c r="O21" s="487">
        <v>17.687391637056923</v>
      </c>
      <c r="P21" s="574">
        <v>17.849727139786836</v>
      </c>
      <c r="Q21" s="577">
        <v>18.945719191014554</v>
      </c>
      <c r="R21" s="2"/>
      <c r="S21"/>
      <c r="T21" s="1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</row>
    <row r="22" spans="1:66" s="8" customFormat="1" ht="18.75" customHeight="1">
      <c r="A22" s="20"/>
      <c r="B22" s="284"/>
      <c r="C22" s="521"/>
      <c r="D22" s="522" t="s">
        <v>291</v>
      </c>
      <c r="E22" s="487">
        <v>15.710822864735576</v>
      </c>
      <c r="F22" s="487">
        <v>19.707978145764312</v>
      </c>
      <c r="G22" s="487">
        <v>19.737192673404852</v>
      </c>
      <c r="H22" s="487">
        <v>19.899354054394145</v>
      </c>
      <c r="I22" s="487">
        <v>19.150528664477019</v>
      </c>
      <c r="J22" s="487">
        <v>18.518436761400359</v>
      </c>
      <c r="K22" s="487">
        <v>19.472839811485795</v>
      </c>
      <c r="L22" s="487">
        <v>19.374830057225555</v>
      </c>
      <c r="M22" s="487">
        <v>18.51064297328724</v>
      </c>
      <c r="N22" s="487">
        <v>18.835498733729096</v>
      </c>
      <c r="O22" s="487">
        <v>17.955100479419556</v>
      </c>
      <c r="P22" s="574">
        <v>18.297772880202611</v>
      </c>
      <c r="Q22" s="577">
        <v>18.748643298253853</v>
      </c>
      <c r="R22" s="2"/>
      <c r="S22"/>
      <c r="T22" s="1210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</row>
    <row r="23" spans="1:66" s="8" customFormat="1" ht="18.75" customHeight="1">
      <c r="A23" s="20"/>
      <c r="B23" s="284"/>
      <c r="C23" s="521"/>
      <c r="D23" s="522" t="s">
        <v>325</v>
      </c>
      <c r="E23" s="487">
        <v>17.8401884674137</v>
      </c>
      <c r="F23" s="487">
        <v>18.095443811351515</v>
      </c>
      <c r="G23" s="487">
        <v>18.206803978810889</v>
      </c>
      <c r="H23" s="487">
        <v>18.336324035282953</v>
      </c>
      <c r="I23" s="487">
        <v>17.312914312763105</v>
      </c>
      <c r="J23" s="487">
        <v>17.381264127040982</v>
      </c>
      <c r="K23" s="487">
        <v>17.440493961815754</v>
      </c>
      <c r="L23" s="487">
        <v>17.38241263410422</v>
      </c>
      <c r="M23" s="487">
        <v>17.263959063543592</v>
      </c>
      <c r="N23" s="487">
        <v>17.147106277560628</v>
      </c>
      <c r="O23" s="487">
        <v>17.58673535089541</v>
      </c>
      <c r="P23" s="574">
        <v>16.263764398979383</v>
      </c>
      <c r="Q23" s="577">
        <v>17.545579499555313</v>
      </c>
      <c r="R23" s="2"/>
      <c r="S23"/>
      <c r="T23" s="1210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</row>
    <row r="24" spans="1:66" s="8" customFormat="1" ht="18.75" customHeight="1">
      <c r="A24" s="20"/>
      <c r="B24" s="284"/>
      <c r="C24" s="521"/>
      <c r="D24" s="522" t="s">
        <v>327</v>
      </c>
      <c r="E24" s="487">
        <v>9.8661841336199405</v>
      </c>
      <c r="F24" s="487">
        <v>13.994578473151606</v>
      </c>
      <c r="G24" s="487">
        <v>13.956510055066607</v>
      </c>
      <c r="H24" s="487">
        <v>13.840134594330518</v>
      </c>
      <c r="I24" s="487">
        <v>13.406582583229632</v>
      </c>
      <c r="J24" s="487">
        <v>13.538919078432665</v>
      </c>
      <c r="K24" s="487">
        <v>13.253219587256371</v>
      </c>
      <c r="L24" s="487">
        <v>13.249264162730515</v>
      </c>
      <c r="M24" s="487">
        <v>13.06762265898719</v>
      </c>
      <c r="N24" s="487">
        <v>12.725020633378183</v>
      </c>
      <c r="O24" s="487">
        <v>10.954825925750944</v>
      </c>
      <c r="P24" s="574">
        <v>11.522073717682336</v>
      </c>
      <c r="Q24" s="577">
        <v>12.750925635976934</v>
      </c>
      <c r="R24" s="2"/>
      <c r="S24"/>
      <c r="T24" s="1210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</row>
    <row r="25" spans="1:66" s="8" customFormat="1" ht="18.75" customHeight="1">
      <c r="A25" s="20"/>
      <c r="B25" s="284"/>
      <c r="C25" s="521"/>
      <c r="D25" s="522" t="s">
        <v>330</v>
      </c>
      <c r="E25" s="487">
        <v>17.606540345813478</v>
      </c>
      <c r="F25" s="487">
        <v>19.120709168899165</v>
      </c>
      <c r="G25" s="487">
        <v>19.22988439844784</v>
      </c>
      <c r="H25" s="487">
        <v>0.52653169735950978</v>
      </c>
      <c r="I25" s="487">
        <v>18.496915780975897</v>
      </c>
      <c r="J25" s="487">
        <v>18.287733957772204</v>
      </c>
      <c r="K25" s="487">
        <v>18.814662915997211</v>
      </c>
      <c r="L25" s="487">
        <v>18.239480967665237</v>
      </c>
      <c r="M25" s="487">
        <v>20.313079421670757</v>
      </c>
      <c r="N25" s="487">
        <v>18.174838782521867</v>
      </c>
      <c r="O25" s="487">
        <v>19.813056365188192</v>
      </c>
      <c r="P25" s="574">
        <v>19.928571243952597</v>
      </c>
      <c r="Q25" s="577">
        <v>17.459919567907694</v>
      </c>
      <c r="R25" s="2"/>
      <c r="S25"/>
      <c r="T25" s="1210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</row>
    <row r="26" spans="1:66" s="8" customFormat="1" ht="18.75" customHeight="1">
      <c r="A26" s="20"/>
      <c r="B26" s="284"/>
      <c r="C26" s="521"/>
      <c r="D26" s="522" t="s">
        <v>214</v>
      </c>
      <c r="E26" s="487">
        <v>13.041703885021997</v>
      </c>
      <c r="F26" s="487">
        <v>16.800275527399474</v>
      </c>
      <c r="G26" s="487">
        <v>15.961197642336064</v>
      </c>
      <c r="H26" s="487">
        <v>16.860544970762863</v>
      </c>
      <c r="I26" s="487">
        <v>17.093736654513911</v>
      </c>
      <c r="J26" s="487">
        <v>17.48226048852862</v>
      </c>
      <c r="K26" s="487">
        <v>17.24979554136096</v>
      </c>
      <c r="L26" s="487">
        <v>17.424893499376417</v>
      </c>
      <c r="M26" s="487">
        <v>17.058389497205965</v>
      </c>
      <c r="N26" s="487">
        <v>16.146741217870559</v>
      </c>
      <c r="O26" s="487">
        <v>17.21648635031956</v>
      </c>
      <c r="P26" s="574">
        <v>18.011706781540596</v>
      </c>
      <c r="Q26" s="577">
        <v>16.646196933703397</v>
      </c>
      <c r="R26" s="2"/>
      <c r="S26"/>
      <c r="T26" s="1210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</row>
    <row r="27" spans="1:66" s="8" customFormat="1" ht="18.75" customHeight="1">
      <c r="A27" s="20"/>
      <c r="B27" s="284"/>
      <c r="C27" s="521"/>
      <c r="D27" s="522" t="s">
        <v>215</v>
      </c>
      <c r="E27" s="487">
        <v>13.43411658249974</v>
      </c>
      <c r="F27" s="487">
        <v>17.720179772083654</v>
      </c>
      <c r="G27" s="487">
        <v>16.549447930734292</v>
      </c>
      <c r="H27" s="487">
        <v>17.448285051279449</v>
      </c>
      <c r="I27" s="487">
        <v>16.907734523971534</v>
      </c>
      <c r="J27" s="487">
        <v>17.895516196777042</v>
      </c>
      <c r="K27" s="487">
        <v>17.667025852093975</v>
      </c>
      <c r="L27" s="487">
        <v>17.505469151939455</v>
      </c>
      <c r="M27" s="487">
        <v>17.210428352473357</v>
      </c>
      <c r="N27" s="487">
        <v>16.355486480806849</v>
      </c>
      <c r="O27" s="487">
        <v>17.572085296834111</v>
      </c>
      <c r="P27" s="574">
        <v>17.889076130004927</v>
      </c>
      <c r="Q27" s="577">
        <v>16.955687011546228</v>
      </c>
      <c r="R27" s="2"/>
      <c r="S27"/>
      <c r="T27" s="1210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</row>
    <row r="28" spans="1:66" s="8" customFormat="1" ht="18.75" customHeight="1">
      <c r="A28" s="20"/>
      <c r="B28" s="284"/>
      <c r="C28" s="2089" t="s">
        <v>333</v>
      </c>
      <c r="D28" s="2090"/>
      <c r="E28" s="490">
        <v>15.772586756964293</v>
      </c>
      <c r="F28" s="490">
        <v>19.436755591476743</v>
      </c>
      <c r="G28" s="490">
        <v>19.461981011475707</v>
      </c>
      <c r="H28" s="490">
        <v>19.533339460416006</v>
      </c>
      <c r="I28" s="490">
        <v>18.941947164971726</v>
      </c>
      <c r="J28" s="490">
        <v>18.569247359080791</v>
      </c>
      <c r="K28" s="490">
        <v>19.201613498087035</v>
      </c>
      <c r="L28" s="490">
        <v>19.20716466771518</v>
      </c>
      <c r="M28" s="490">
        <v>18.505314248555564</v>
      </c>
      <c r="N28" s="490">
        <v>18.610502705285718</v>
      </c>
      <c r="O28" s="490">
        <v>17.819683087488929</v>
      </c>
      <c r="P28" s="575">
        <v>18.026147739109994</v>
      </c>
      <c r="Q28" s="578">
        <v>18.57479260060688</v>
      </c>
      <c r="R28" s="2"/>
      <c r="S28"/>
      <c r="T28" s="1210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</row>
    <row r="29" spans="1:66" s="8" customFormat="1" ht="18.75" customHeight="1">
      <c r="A29" s="20"/>
      <c r="B29" s="512">
        <v>4</v>
      </c>
      <c r="C29" s="518" t="s">
        <v>4</v>
      </c>
      <c r="D29" s="522" t="s">
        <v>213</v>
      </c>
      <c r="E29" s="487">
        <v>21.485639783087073</v>
      </c>
      <c r="F29" s="487">
        <v>22.223954792440843</v>
      </c>
      <c r="G29" s="487">
        <v>18.257619953569979</v>
      </c>
      <c r="H29" s="487">
        <v>22.489553050650894</v>
      </c>
      <c r="I29" s="487">
        <v>21.486367479925974</v>
      </c>
      <c r="J29" s="487">
        <v>21.365964520315178</v>
      </c>
      <c r="K29" s="487">
        <v>20.782386000132515</v>
      </c>
      <c r="L29" s="487">
        <v>20.334459873037275</v>
      </c>
      <c r="M29" s="487">
        <v>20.388571455158196</v>
      </c>
      <c r="N29" s="487">
        <v>19.801198553488888</v>
      </c>
      <c r="O29" s="487">
        <v>20.722547452309453</v>
      </c>
      <c r="P29" s="574">
        <v>22.339414261711543</v>
      </c>
      <c r="Q29" s="579">
        <v>20.938649109903501</v>
      </c>
      <c r="R29" s="2"/>
      <c r="S29"/>
      <c r="T29" s="1210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</row>
    <row r="30" spans="1:66" s="8" customFormat="1" ht="18.75" customHeight="1">
      <c r="A30" s="20"/>
      <c r="B30" s="284"/>
      <c r="C30" s="520"/>
      <c r="D30" s="522" t="s">
        <v>324</v>
      </c>
      <c r="E30" s="487">
        <v>32.614114022438272</v>
      </c>
      <c r="F30" s="487">
        <v>24.149481283771259</v>
      </c>
      <c r="G30" s="487">
        <v>22.636382549881443</v>
      </c>
      <c r="H30" s="487">
        <v>25.906930518908631</v>
      </c>
      <c r="I30" s="487">
        <v>25.322543199544192</v>
      </c>
      <c r="J30" s="487">
        <v>25.650526264234326</v>
      </c>
      <c r="K30" s="487">
        <v>24.807950364403034</v>
      </c>
      <c r="L30" s="487">
        <v>23.830900335700679</v>
      </c>
      <c r="M30" s="487">
        <v>23.909207172295414</v>
      </c>
      <c r="N30" s="487">
        <v>24.193694060755433</v>
      </c>
      <c r="O30" s="487">
        <v>24.094042934398324</v>
      </c>
      <c r="P30" s="574">
        <v>23.558646497012276</v>
      </c>
      <c r="Q30" s="577">
        <v>25.106085439846801</v>
      </c>
      <c r="R30" s="2"/>
      <c r="S30"/>
      <c r="T30" s="121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</row>
    <row r="31" spans="1:66" s="8" customFormat="1" ht="18.75" customHeight="1">
      <c r="A31" s="20"/>
      <c r="B31" s="284"/>
      <c r="C31" s="520"/>
      <c r="D31" s="522" t="s">
        <v>290</v>
      </c>
      <c r="E31" s="487">
        <v>21.21171051360076</v>
      </c>
      <c r="F31" s="487">
        <v>21.562571806239013</v>
      </c>
      <c r="G31" s="487">
        <v>20.005281145896781</v>
      </c>
      <c r="H31" s="487">
        <v>22.00608569026253</v>
      </c>
      <c r="I31" s="487">
        <v>21.27860911453174</v>
      </c>
      <c r="J31" s="487">
        <v>21.431220705678825</v>
      </c>
      <c r="K31" s="487">
        <v>21.374540097108515</v>
      </c>
      <c r="L31" s="487">
        <v>21.036464001687008</v>
      </c>
      <c r="M31" s="487">
        <v>21.153886407914246</v>
      </c>
      <c r="N31" s="487">
        <v>20.778620341227068</v>
      </c>
      <c r="O31" s="487">
        <v>20.639610876619802</v>
      </c>
      <c r="P31" s="574">
        <v>21.398803099438126</v>
      </c>
      <c r="Q31" s="577">
        <v>21.147520437052584</v>
      </c>
      <c r="R31" s="2"/>
      <c r="S31"/>
      <c r="T31" s="1210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</row>
    <row r="32" spans="1:66" s="8" customFormat="1" ht="18.75" customHeight="1">
      <c r="A32" s="20"/>
      <c r="B32" s="284"/>
      <c r="C32" s="517"/>
      <c r="D32" s="522" t="s">
        <v>291</v>
      </c>
      <c r="E32" s="487">
        <v>17.517596427849529</v>
      </c>
      <c r="F32" s="487">
        <v>18.053745076629262</v>
      </c>
      <c r="G32" s="487">
        <v>16.515545831767493</v>
      </c>
      <c r="H32" s="487">
        <v>18.129927058772221</v>
      </c>
      <c r="I32" s="487">
        <v>17.715426900117823</v>
      </c>
      <c r="J32" s="487">
        <v>17.805324250211147</v>
      </c>
      <c r="K32" s="487">
        <v>17.724050467245725</v>
      </c>
      <c r="L32" s="487">
        <v>17.987119493028008</v>
      </c>
      <c r="M32" s="487">
        <v>17.984324976300723</v>
      </c>
      <c r="N32" s="487">
        <v>17.885417730542663</v>
      </c>
      <c r="O32" s="487">
        <v>17.590431700036902</v>
      </c>
      <c r="P32" s="574">
        <v>18.174747269921134</v>
      </c>
      <c r="Q32" s="577">
        <v>17.758391704546668</v>
      </c>
      <c r="R32" s="2"/>
      <c r="S32"/>
      <c r="T32" s="1210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</row>
    <row r="33" spans="1:66" s="8" customFormat="1" ht="18.75" customHeight="1">
      <c r="A33" s="20"/>
      <c r="B33" s="284"/>
      <c r="C33" s="517"/>
      <c r="D33" s="522" t="s">
        <v>325</v>
      </c>
      <c r="E33" s="487">
        <v>18.137344362392788</v>
      </c>
      <c r="F33" s="487">
        <v>19.349413167229478</v>
      </c>
      <c r="G33" s="487">
        <v>19.152062871401686</v>
      </c>
      <c r="H33" s="487">
        <v>19.367110674906211</v>
      </c>
      <c r="I33" s="487">
        <v>19.498693588704906</v>
      </c>
      <c r="J33" s="487">
        <v>18.610124743648846</v>
      </c>
      <c r="K33" s="487">
        <v>19.219902489256544</v>
      </c>
      <c r="L33" s="487">
        <v>21.272189544133447</v>
      </c>
      <c r="M33" s="487">
        <v>19.249219581136025</v>
      </c>
      <c r="N33" s="487">
        <v>18.117603688187938</v>
      </c>
      <c r="O33" s="487">
        <v>18.326100905135693</v>
      </c>
      <c r="P33" s="574">
        <v>18.676057942153005</v>
      </c>
      <c r="Q33" s="577">
        <v>19.082690217411169</v>
      </c>
      <c r="R33" s="2"/>
      <c r="S33"/>
      <c r="T33" s="1210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</row>
    <row r="34" spans="1:66" s="8" customFormat="1" ht="18.75" customHeight="1">
      <c r="A34" s="20"/>
      <c r="B34" s="284"/>
      <c r="C34" s="517"/>
      <c r="D34" s="522" t="s">
        <v>326</v>
      </c>
      <c r="E34" s="487">
        <v>18.369802462105749</v>
      </c>
      <c r="F34" s="487">
        <v>18.39439978356765</v>
      </c>
      <c r="G34" s="487">
        <v>17.32091349495655</v>
      </c>
      <c r="H34" s="487">
        <v>18.982629545601107</v>
      </c>
      <c r="I34" s="487">
        <v>17.475439683301289</v>
      </c>
      <c r="J34" s="487"/>
      <c r="K34" s="487"/>
      <c r="L34" s="487"/>
      <c r="M34" s="487"/>
      <c r="N34" s="487"/>
      <c r="O34" s="487"/>
      <c r="P34" s="574"/>
      <c r="Q34" s="577">
        <v>18.045512549472598</v>
      </c>
      <c r="R34" s="2"/>
      <c r="S34"/>
      <c r="T34" s="1210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</row>
    <row r="35" spans="1:66" s="8" customFormat="1" ht="18.75" customHeight="1">
      <c r="A35" s="20"/>
      <c r="B35" s="284"/>
      <c r="C35" s="517"/>
      <c r="D35" s="522" t="s">
        <v>327</v>
      </c>
      <c r="E35" s="487">
        <v>14.801558902561865</v>
      </c>
      <c r="F35" s="487">
        <v>18.030308202567873</v>
      </c>
      <c r="G35" s="487">
        <v>21.409198242636087</v>
      </c>
      <c r="H35" s="487">
        <v>17.488738186745579</v>
      </c>
      <c r="I35" s="487">
        <v>17.087082886300852</v>
      </c>
      <c r="J35" s="487">
        <v>17.027560529909628</v>
      </c>
      <c r="K35" s="487">
        <v>15.724349342188251</v>
      </c>
      <c r="L35" s="487">
        <v>17.088386768678458</v>
      </c>
      <c r="M35" s="487">
        <v>13.735094576888134</v>
      </c>
      <c r="N35" s="487">
        <v>14.575221141693111</v>
      </c>
      <c r="O35" s="487">
        <v>14.991256062330189</v>
      </c>
      <c r="P35" s="574">
        <v>15.058510687393797</v>
      </c>
      <c r="Q35" s="577">
        <v>16.127202799886469</v>
      </c>
      <c r="R35" s="2"/>
      <c r="S35"/>
      <c r="T35" s="1210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</row>
    <row r="36" spans="1:66" s="8" customFormat="1" ht="18.75" customHeight="1">
      <c r="A36" s="20"/>
      <c r="B36" s="284"/>
      <c r="C36" s="517"/>
      <c r="D36" s="522" t="s">
        <v>330</v>
      </c>
      <c r="E36" s="487">
        <v>22.815723162237855</v>
      </c>
      <c r="F36" s="487">
        <v>23.559771954679476</v>
      </c>
      <c r="G36" s="487">
        <v>17.444661549855585</v>
      </c>
      <c r="H36" s="487">
        <v>23.867964401023926</v>
      </c>
      <c r="I36" s="487">
        <v>23.320128464235744</v>
      </c>
      <c r="J36" s="487">
        <v>23.27140228866671</v>
      </c>
      <c r="K36" s="487">
        <v>24.962620659029259</v>
      </c>
      <c r="L36" s="487">
        <v>25.874500219313564</v>
      </c>
      <c r="M36" s="487">
        <v>26.050477868666643</v>
      </c>
      <c r="N36" s="487">
        <v>26.158189681424055</v>
      </c>
      <c r="O36" s="487">
        <v>25.529699564056507</v>
      </c>
      <c r="P36" s="574">
        <v>27.566639238292783</v>
      </c>
      <c r="Q36" s="577">
        <v>24.201765498802583</v>
      </c>
      <c r="R36" s="2"/>
      <c r="S36"/>
      <c r="T36" s="1210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</row>
    <row r="37" spans="1:66" s="8" customFormat="1" ht="18.75" customHeight="1">
      <c r="A37" s="20"/>
      <c r="B37" s="284"/>
      <c r="C37" s="517"/>
      <c r="D37" s="522" t="s">
        <v>292</v>
      </c>
      <c r="E37" s="487">
        <v>19.322098699404627</v>
      </c>
      <c r="F37" s="487">
        <v>20.097890477703178</v>
      </c>
      <c r="G37" s="487">
        <v>31.165817788644848</v>
      </c>
      <c r="H37" s="487">
        <v>20.3267845718788</v>
      </c>
      <c r="I37" s="487">
        <v>21.269768761217176</v>
      </c>
      <c r="J37" s="487">
        <v>18.680895866719382</v>
      </c>
      <c r="K37" s="487">
        <v>18.622562055118777</v>
      </c>
      <c r="L37" s="487">
        <v>32.849457800036724</v>
      </c>
      <c r="M37" s="487">
        <v>31.814964356443159</v>
      </c>
      <c r="N37" s="487">
        <v>31.510127129663477</v>
      </c>
      <c r="O37" s="487">
        <v>31.620333412134414</v>
      </c>
      <c r="P37" s="574">
        <v>31.395980554008009</v>
      </c>
      <c r="Q37" s="577">
        <v>24.432876987847649</v>
      </c>
      <c r="R37" s="2"/>
      <c r="S37"/>
      <c r="T37" s="1210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</row>
    <row r="38" spans="1:66" s="8" customFormat="1" ht="18.75" customHeight="1">
      <c r="A38" s="20"/>
      <c r="B38" s="284"/>
      <c r="C38" s="517"/>
      <c r="D38" s="522" t="s">
        <v>293</v>
      </c>
      <c r="E38" s="487">
        <v>16.794787065873535</v>
      </c>
      <c r="F38" s="487">
        <v>16.760887181376216</v>
      </c>
      <c r="G38" s="487">
        <v>18.129896162813115</v>
      </c>
      <c r="H38" s="487">
        <v>17.433925628545104</v>
      </c>
      <c r="I38" s="487">
        <v>16.881175500792491</v>
      </c>
      <c r="J38" s="487">
        <v>17.091876176810551</v>
      </c>
      <c r="K38" s="487">
        <v>17.585534963881067</v>
      </c>
      <c r="L38" s="487">
        <v>14.174141539078544</v>
      </c>
      <c r="M38" s="487">
        <v>14.340559929753422</v>
      </c>
      <c r="N38" s="487">
        <v>13.981141273284583</v>
      </c>
      <c r="O38" s="487">
        <v>14.122559726236972</v>
      </c>
      <c r="P38" s="574">
        <v>14.247068938767399</v>
      </c>
      <c r="Q38" s="577">
        <v>15.94836312008025</v>
      </c>
      <c r="R38" s="2"/>
      <c r="S38"/>
      <c r="T38" s="1210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</row>
    <row r="39" spans="1:66" s="8" customFormat="1" ht="18.75" customHeight="1">
      <c r="A39" s="20"/>
      <c r="B39" s="284"/>
      <c r="C39" s="517"/>
      <c r="D39" s="522" t="s">
        <v>331</v>
      </c>
      <c r="E39" s="487">
        <v>36.698261302984868</v>
      </c>
      <c r="F39" s="487">
        <v>36.319178733417843</v>
      </c>
      <c r="G39" s="487">
        <v>36.347714151911113</v>
      </c>
      <c r="H39" s="487">
        <v>36.199755962666273</v>
      </c>
      <c r="I39" s="487">
        <v>35.844839088021089</v>
      </c>
      <c r="J39" s="487">
        <v>36.822363547277362</v>
      </c>
      <c r="K39" s="487">
        <v>39.239935513924088</v>
      </c>
      <c r="L39" s="487">
        <v>38.400654165836293</v>
      </c>
      <c r="M39" s="487">
        <v>38.843060017105742</v>
      </c>
      <c r="N39" s="487">
        <v>39.07179559081456</v>
      </c>
      <c r="O39" s="487">
        <v>40.398915732489129</v>
      </c>
      <c r="P39" s="574">
        <v>39.903997458513039</v>
      </c>
      <c r="Q39" s="577">
        <v>37.948680793280602</v>
      </c>
      <c r="R39" s="2"/>
      <c r="S39"/>
      <c r="T39" s="1210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</row>
    <row r="40" spans="1:66" s="8" customFormat="1" ht="18.75" customHeight="1">
      <c r="A40" s="20"/>
      <c r="B40" s="284"/>
      <c r="C40" s="15"/>
      <c r="D40" s="492" t="s">
        <v>214</v>
      </c>
      <c r="E40" s="487">
        <v>19.234053364617534</v>
      </c>
      <c r="F40" s="487">
        <v>20.12681217825434</v>
      </c>
      <c r="G40" s="487">
        <v>16.891818027721563</v>
      </c>
      <c r="H40" s="487">
        <v>19.959250747639938</v>
      </c>
      <c r="I40" s="487">
        <v>18.676687240344307</v>
      </c>
      <c r="J40" s="487">
        <v>19.196331880408682</v>
      </c>
      <c r="K40" s="487">
        <v>19.560596927919196</v>
      </c>
      <c r="L40" s="487">
        <v>18.412803352454031</v>
      </c>
      <c r="M40" s="487">
        <v>18.492215859330809</v>
      </c>
      <c r="N40" s="487">
        <v>18.005847642105543</v>
      </c>
      <c r="O40" s="487">
        <v>18.253294125062151</v>
      </c>
      <c r="P40" s="574">
        <v>20.014278747901514</v>
      </c>
      <c r="Q40" s="577">
        <v>18.8680055085334</v>
      </c>
      <c r="R40" s="2"/>
      <c r="S40"/>
      <c r="T40" s="121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</row>
    <row r="41" spans="1:66" s="8" customFormat="1" ht="18.75" customHeight="1">
      <c r="A41" s="20"/>
      <c r="B41" s="284"/>
      <c r="C41" s="517"/>
      <c r="D41" s="522" t="s">
        <v>215</v>
      </c>
      <c r="E41" s="487">
        <v>18.256772864053126</v>
      </c>
      <c r="F41" s="487">
        <v>19.346215931134655</v>
      </c>
      <c r="G41" s="487">
        <v>14.772984119760199</v>
      </c>
      <c r="H41" s="487">
        <v>19.107765328611627</v>
      </c>
      <c r="I41" s="487">
        <v>18.212256168680316</v>
      </c>
      <c r="J41" s="487">
        <v>18.775073798142795</v>
      </c>
      <c r="K41" s="487">
        <v>19.714586825812923</v>
      </c>
      <c r="L41" s="487">
        <v>46.795626276969749</v>
      </c>
      <c r="M41" s="487">
        <v>60.900058121254993</v>
      </c>
      <c r="N41" s="487">
        <v>44.051561870034725</v>
      </c>
      <c r="O41" s="487">
        <v>26.182811176155827</v>
      </c>
      <c r="P41" s="574">
        <v>31.879343671004627</v>
      </c>
      <c r="Q41" s="577">
        <v>28.726111001327375</v>
      </c>
      <c r="R41" s="2"/>
      <c r="S41"/>
      <c r="T41" s="1210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</row>
    <row r="42" spans="1:66" s="8" customFormat="1" ht="18.75" customHeight="1">
      <c r="A42" s="20"/>
      <c r="B42" s="284"/>
      <c r="C42" s="2089" t="s">
        <v>333</v>
      </c>
      <c r="D42" s="2090"/>
      <c r="E42" s="490">
        <v>18.46178876242562</v>
      </c>
      <c r="F42" s="490">
        <v>19.012383425268474</v>
      </c>
      <c r="G42" s="490">
        <v>17.5057395784644</v>
      </c>
      <c r="H42" s="490">
        <v>19.166101897045429</v>
      </c>
      <c r="I42" s="490">
        <v>18.699334326327968</v>
      </c>
      <c r="J42" s="490">
        <v>18.740390343589674</v>
      </c>
      <c r="K42" s="490">
        <v>18.732710062682742</v>
      </c>
      <c r="L42" s="490">
        <v>19.210243089718158</v>
      </c>
      <c r="M42" s="490">
        <v>19.245270689694699</v>
      </c>
      <c r="N42" s="490">
        <v>18.83487715634492</v>
      </c>
      <c r="O42" s="490">
        <v>18.454439154828425</v>
      </c>
      <c r="P42" s="575">
        <v>19.124806386916866</v>
      </c>
      <c r="Q42" s="578">
        <v>18.767590755686776</v>
      </c>
      <c r="R42" s="2"/>
      <c r="S42"/>
      <c r="T42" s="1210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</row>
    <row r="43" spans="1:66" s="8" customFormat="1" ht="18.75" customHeight="1">
      <c r="A43" s="20"/>
      <c r="B43" s="512">
        <v>5</v>
      </c>
      <c r="C43" s="519" t="s">
        <v>6</v>
      </c>
      <c r="D43" s="522" t="s">
        <v>290</v>
      </c>
      <c r="E43" s="487">
        <v>24.083999003616228</v>
      </c>
      <c r="F43" s="487">
        <v>25.073856794224575</v>
      </c>
      <c r="G43" s="487">
        <v>30.437087347224583</v>
      </c>
      <c r="H43" s="487">
        <v>24.006142953888084</v>
      </c>
      <c r="I43" s="487">
        <v>20.303946777573273</v>
      </c>
      <c r="J43" s="487">
        <v>19.529317196797759</v>
      </c>
      <c r="K43" s="487">
        <v>20.833592776346471</v>
      </c>
      <c r="L43" s="487">
        <v>20.66385596557938</v>
      </c>
      <c r="M43" s="487"/>
      <c r="N43" s="487"/>
      <c r="O43" s="487">
        <v>20.341970057961408</v>
      </c>
      <c r="P43" s="574">
        <v>21.952525559800247</v>
      </c>
      <c r="Q43" s="579">
        <v>22.445480488527362</v>
      </c>
      <c r="R43" s="2"/>
      <c r="S43"/>
      <c r="T43" s="1210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</row>
    <row r="44" spans="1:66" s="8" customFormat="1" ht="18.75" customHeight="1">
      <c r="A44" s="20"/>
      <c r="B44" s="284"/>
      <c r="C44" s="521"/>
      <c r="D44" s="522" t="s">
        <v>291</v>
      </c>
      <c r="E44" s="487">
        <v>19.690538973279956</v>
      </c>
      <c r="F44" s="487">
        <v>18.356577566596965</v>
      </c>
      <c r="G44" s="487">
        <v>20.256598253609358</v>
      </c>
      <c r="H44" s="487">
        <v>20.242917265127975</v>
      </c>
      <c r="I44" s="487">
        <v>19.776822350533131</v>
      </c>
      <c r="J44" s="487">
        <v>19.990953899084687</v>
      </c>
      <c r="K44" s="487">
        <v>19.941650055412364</v>
      </c>
      <c r="L44" s="487">
        <v>19.632545556722508</v>
      </c>
      <c r="M44" s="487">
        <v>19.70397614482393</v>
      </c>
      <c r="N44" s="487">
        <v>19.560118558088121</v>
      </c>
      <c r="O44" s="487">
        <v>20.043369015063437</v>
      </c>
      <c r="P44" s="574">
        <v>20.041537500461533</v>
      </c>
      <c r="Q44" s="577">
        <v>19.790971025748824</v>
      </c>
      <c r="R44" s="2"/>
      <c r="S44"/>
      <c r="T44" s="1210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</row>
    <row r="45" spans="1:66" s="8" customFormat="1" ht="18.75" customHeight="1">
      <c r="A45" s="20"/>
      <c r="B45" s="284"/>
      <c r="C45" s="516"/>
      <c r="D45" s="522" t="s">
        <v>325</v>
      </c>
      <c r="E45" s="487">
        <v>18.707397369491833</v>
      </c>
      <c r="F45" s="487">
        <v>17.924963213626576</v>
      </c>
      <c r="G45" s="487">
        <v>18.490311241915961</v>
      </c>
      <c r="H45" s="487">
        <v>19.676206626093599</v>
      </c>
      <c r="I45" s="487">
        <v>17.983450056573172</v>
      </c>
      <c r="J45" s="487">
        <v>18.733824086107084</v>
      </c>
      <c r="K45" s="487">
        <v>18.430096838007678</v>
      </c>
      <c r="L45" s="487">
        <v>19.138947445603243</v>
      </c>
      <c r="M45" s="487">
        <v>18.804925443533943</v>
      </c>
      <c r="N45" s="487">
        <v>18.677631444057834</v>
      </c>
      <c r="O45" s="487">
        <v>19.344754106548372</v>
      </c>
      <c r="P45" s="574">
        <v>19.873855122160123</v>
      </c>
      <c r="Q45" s="577">
        <v>18.835671076775409</v>
      </c>
      <c r="R45" s="2"/>
      <c r="S45"/>
      <c r="T45" s="1210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</row>
    <row r="46" spans="1:66" s="8" customFormat="1" ht="18.75" customHeight="1">
      <c r="A46" s="20"/>
      <c r="B46" s="284"/>
      <c r="C46" s="516"/>
      <c r="D46" s="522" t="s">
        <v>215</v>
      </c>
      <c r="E46" s="487">
        <v>26.159308482452651</v>
      </c>
      <c r="F46" s="487">
        <v>25.95943418863332</v>
      </c>
      <c r="G46" s="487">
        <v>26.380890772850325</v>
      </c>
      <c r="H46" s="487">
        <v>25.727095474758023</v>
      </c>
      <c r="I46" s="487">
        <v>24.678529024203378</v>
      </c>
      <c r="J46" s="487">
        <v>26.609160714126837</v>
      </c>
      <c r="K46" s="487">
        <v>25.030508322366348</v>
      </c>
      <c r="L46" s="487">
        <v>23.328188908132329</v>
      </c>
      <c r="M46" s="487">
        <v>21.932577330515397</v>
      </c>
      <c r="N46" s="487">
        <v>23.189811371787819</v>
      </c>
      <c r="O46" s="487">
        <v>20.007543090732138</v>
      </c>
      <c r="P46" s="574">
        <v>25.177680308942676</v>
      </c>
      <c r="Q46" s="577">
        <v>24.494695163168302</v>
      </c>
      <c r="R46" s="2"/>
      <c r="S46"/>
      <c r="T46" s="1210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</row>
    <row r="47" spans="1:66" s="8" customFormat="1" ht="18.75" customHeight="1">
      <c r="A47" s="20"/>
      <c r="B47" s="284"/>
      <c r="C47" s="2089" t="s">
        <v>333</v>
      </c>
      <c r="D47" s="2090"/>
      <c r="E47" s="490">
        <v>20.04800493032797</v>
      </c>
      <c r="F47" s="490">
        <v>18.847938696762096</v>
      </c>
      <c r="G47" s="490">
        <v>20.587982645684114</v>
      </c>
      <c r="H47" s="490">
        <v>20.543755668898175</v>
      </c>
      <c r="I47" s="490">
        <v>19.940314496202593</v>
      </c>
      <c r="J47" s="490">
        <v>20.213806569611698</v>
      </c>
      <c r="K47" s="490">
        <v>20.119152431758572</v>
      </c>
      <c r="L47" s="490">
        <v>19.801997246547625</v>
      </c>
      <c r="M47" s="490">
        <v>19.760507149606234</v>
      </c>
      <c r="N47" s="490">
        <v>19.700907523421222</v>
      </c>
      <c r="O47" s="490">
        <v>20.011861025255744</v>
      </c>
      <c r="P47" s="575">
        <v>20.300924868862186</v>
      </c>
      <c r="Q47" s="578">
        <v>20.004962613160046</v>
      </c>
      <c r="R47" s="2"/>
      <c r="S47"/>
      <c r="T47" s="1210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</row>
    <row r="48" spans="1:66" s="8" customFormat="1" ht="18.75" customHeight="1">
      <c r="A48" s="20"/>
      <c r="B48" s="512">
        <v>6</v>
      </c>
      <c r="C48" s="519" t="s">
        <v>8</v>
      </c>
      <c r="D48" s="522" t="s">
        <v>213</v>
      </c>
      <c r="E48" s="487">
        <v>16.894855299177713</v>
      </c>
      <c r="F48" s="487">
        <v>25.194829463547507</v>
      </c>
      <c r="G48" s="487">
        <v>25.415332538960808</v>
      </c>
      <c r="H48" s="487">
        <v>24.747804261978221</v>
      </c>
      <c r="I48" s="487">
        <v>29.358552897001658</v>
      </c>
      <c r="J48" s="487">
        <v>26.795512942270364</v>
      </c>
      <c r="K48" s="487">
        <v>28.5790529757152</v>
      </c>
      <c r="L48" s="487">
        <v>27.841587796613403</v>
      </c>
      <c r="M48" s="487">
        <v>27.258555765712952</v>
      </c>
      <c r="N48" s="487">
        <v>27.929410526717426</v>
      </c>
      <c r="O48" s="487">
        <v>28.47398548290554</v>
      </c>
      <c r="P48" s="574">
        <v>27.032128745146728</v>
      </c>
      <c r="Q48" s="579">
        <v>26.532188466930915</v>
      </c>
      <c r="R48" s="2"/>
      <c r="S48"/>
      <c r="T48" s="1210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</row>
    <row r="49" spans="1:66" s="8" customFormat="1" ht="18.75" customHeight="1">
      <c r="A49" s="20"/>
      <c r="B49" s="284"/>
      <c r="C49" s="520"/>
      <c r="D49" s="522" t="s">
        <v>324</v>
      </c>
      <c r="E49" s="487">
        <v>18.688176118203835</v>
      </c>
      <c r="F49" s="487">
        <v>21.86817261218032</v>
      </c>
      <c r="G49" s="487">
        <v>16.618376496944823</v>
      </c>
      <c r="H49" s="487">
        <v>21.505686766152404</v>
      </c>
      <c r="I49" s="487">
        <v>20.717987978327791</v>
      </c>
      <c r="J49" s="487">
        <v>21.201835485973163</v>
      </c>
      <c r="K49" s="487">
        <v>20.930491635911739</v>
      </c>
      <c r="L49" s="487">
        <v>21.118857747349477</v>
      </c>
      <c r="M49" s="487">
        <v>21.274731969125998</v>
      </c>
      <c r="N49" s="487">
        <v>20.191771054882565</v>
      </c>
      <c r="O49" s="487">
        <v>20.689496711719986</v>
      </c>
      <c r="P49" s="574">
        <v>20.008405882312793</v>
      </c>
      <c r="Q49" s="577">
        <v>20.433909286362439</v>
      </c>
      <c r="R49" s="2"/>
      <c r="S49"/>
      <c r="T49" s="1210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</row>
    <row r="50" spans="1:66" s="8" customFormat="1" ht="18.75" customHeight="1">
      <c r="A50" s="20"/>
      <c r="B50" s="284"/>
      <c r="C50" s="521"/>
      <c r="D50" s="522" t="s">
        <v>290</v>
      </c>
      <c r="E50" s="487">
        <v>19.754361223373841</v>
      </c>
      <c r="F50" s="487">
        <v>23.929282463068592</v>
      </c>
      <c r="G50" s="487">
        <v>24.769927613521169</v>
      </c>
      <c r="H50" s="487">
        <v>25.432356006604909</v>
      </c>
      <c r="I50" s="487">
        <v>24.246386306819154</v>
      </c>
      <c r="J50" s="487">
        <v>24.107348340597294</v>
      </c>
      <c r="K50" s="487">
        <v>24.499017228061117</v>
      </c>
      <c r="L50" s="487">
        <v>22.801269217973644</v>
      </c>
      <c r="M50" s="487">
        <v>24.506555798183861</v>
      </c>
      <c r="N50" s="487">
        <v>26.169354555814088</v>
      </c>
      <c r="O50" s="487">
        <v>23.713579843246055</v>
      </c>
      <c r="P50" s="574">
        <v>24.383612838703005</v>
      </c>
      <c r="Q50" s="577">
        <v>24.031526777476149</v>
      </c>
      <c r="R50" s="2"/>
      <c r="S50"/>
      <c r="T50" s="121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</row>
    <row r="51" spans="1:66" s="8" customFormat="1" ht="18.75" customHeight="1">
      <c r="A51" s="20"/>
      <c r="B51" s="284"/>
      <c r="C51" s="521"/>
      <c r="D51" s="522" t="s">
        <v>291</v>
      </c>
      <c r="E51" s="487">
        <v>17.512476206063582</v>
      </c>
      <c r="F51" s="487">
        <v>21.555717389612617</v>
      </c>
      <c r="G51" s="487">
        <v>21.97369256954174</v>
      </c>
      <c r="H51" s="487">
        <v>22.20513806253631</v>
      </c>
      <c r="I51" s="487">
        <v>21.795449915325086</v>
      </c>
      <c r="J51" s="487">
        <v>21.709165150553073</v>
      </c>
      <c r="K51" s="487">
        <v>21.698556268909673</v>
      </c>
      <c r="L51" s="487">
        <v>21.286289795538245</v>
      </c>
      <c r="M51" s="487">
        <v>21.448739178627072</v>
      </c>
      <c r="N51" s="487">
        <v>22.323367040532567</v>
      </c>
      <c r="O51" s="487">
        <v>21.727974888254057</v>
      </c>
      <c r="P51" s="574">
        <v>21.642370531803081</v>
      </c>
      <c r="Q51" s="577">
        <v>21.404043064308965</v>
      </c>
      <c r="R51" s="2"/>
      <c r="S51"/>
      <c r="T51" s="1210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</row>
    <row r="52" spans="1:66" s="8" customFormat="1" ht="18.75" customHeight="1">
      <c r="A52" s="20"/>
      <c r="B52" s="284"/>
      <c r="C52" s="521"/>
      <c r="D52" s="522" t="s">
        <v>325</v>
      </c>
      <c r="E52" s="487">
        <v>13.243800392338557</v>
      </c>
      <c r="F52" s="487">
        <v>12.955784621797665</v>
      </c>
      <c r="G52" s="487">
        <v>12.662107414413384</v>
      </c>
      <c r="H52" s="487">
        <v>13.591753129464575</v>
      </c>
      <c r="I52" s="487">
        <v>12.875407875160633</v>
      </c>
      <c r="J52" s="487">
        <v>13.50259869134455</v>
      </c>
      <c r="K52" s="487">
        <v>13.446213855754866</v>
      </c>
      <c r="L52" s="487">
        <v>13.166084493820756</v>
      </c>
      <c r="M52" s="487">
        <v>12.929896888434266</v>
      </c>
      <c r="N52" s="487">
        <v>13.01058740724954</v>
      </c>
      <c r="O52" s="487">
        <v>12.671515717081212</v>
      </c>
      <c r="P52" s="574">
        <v>12.563943877510123</v>
      </c>
      <c r="Q52" s="577">
        <v>13.047775260367274</v>
      </c>
      <c r="R52" s="2"/>
      <c r="S52"/>
      <c r="T52" s="1210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</row>
    <row r="53" spans="1:66" s="8" customFormat="1" ht="18.75" customHeight="1">
      <c r="A53" s="20"/>
      <c r="B53" s="284"/>
      <c r="C53" s="521"/>
      <c r="D53" s="522" t="s">
        <v>326</v>
      </c>
      <c r="E53" s="487">
        <v>14.885474771730021</v>
      </c>
      <c r="F53" s="487">
        <v>0.29210599481607635</v>
      </c>
      <c r="G53" s="487">
        <v>16.710436293950398</v>
      </c>
      <c r="H53" s="487">
        <v>16.984455982958128</v>
      </c>
      <c r="I53" s="487">
        <v>16.633768325854462</v>
      </c>
      <c r="J53" s="487">
        <v>15.900011841417344</v>
      </c>
      <c r="K53" s="487">
        <v>16.377155882810214</v>
      </c>
      <c r="L53" s="487"/>
      <c r="M53" s="487"/>
      <c r="N53" s="487">
        <v>9.6495277211098269</v>
      </c>
      <c r="O53" s="487">
        <v>15.51439597963164</v>
      </c>
      <c r="P53" s="574">
        <v>15.793262238852311</v>
      </c>
      <c r="Q53" s="577">
        <v>11.591936528839538</v>
      </c>
      <c r="R53" s="2"/>
      <c r="S53"/>
      <c r="T53" s="1210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 spans="1:66" s="8" customFormat="1" ht="18.75" customHeight="1">
      <c r="A54" s="20"/>
      <c r="B54" s="284"/>
      <c r="C54" s="516"/>
      <c r="D54" s="522" t="s">
        <v>327</v>
      </c>
      <c r="E54" s="487">
        <v>11.443109948562975</v>
      </c>
      <c r="F54" s="487">
        <v>11.848723886852044</v>
      </c>
      <c r="G54" s="487">
        <v>15.194687671284544</v>
      </c>
      <c r="H54" s="487">
        <v>12.135031277002842</v>
      </c>
      <c r="I54" s="487">
        <v>14.086486636924121</v>
      </c>
      <c r="J54" s="487">
        <v>13.494416055788975</v>
      </c>
      <c r="K54" s="487">
        <v>13.473219943462336</v>
      </c>
      <c r="L54" s="487">
        <v>13.543012527787871</v>
      </c>
      <c r="M54" s="487">
        <v>13.717899069677719</v>
      </c>
      <c r="N54" s="487">
        <v>14.917437036473595</v>
      </c>
      <c r="O54" s="487">
        <v>13.511646749437503</v>
      </c>
      <c r="P54" s="574">
        <v>14.041757204214377</v>
      </c>
      <c r="Q54" s="577">
        <v>13.446095885916431</v>
      </c>
      <c r="R54" s="2"/>
      <c r="S54"/>
      <c r="T54" s="1210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</row>
    <row r="55" spans="1:66" s="8" customFormat="1" ht="18.75" customHeight="1">
      <c r="A55" s="20"/>
      <c r="B55" s="284"/>
      <c r="C55" s="516"/>
      <c r="D55" s="522" t="s">
        <v>330</v>
      </c>
      <c r="E55" s="487">
        <v>17.985906252117186</v>
      </c>
      <c r="F55" s="487">
        <v>23.02177411437949</v>
      </c>
      <c r="G55" s="487">
        <v>22.582050914164206</v>
      </c>
      <c r="H55" s="487">
        <v>22.763591591245504</v>
      </c>
      <c r="I55" s="487">
        <v>21.714368732810346</v>
      </c>
      <c r="J55" s="487">
        <v>21.922659365090865</v>
      </c>
      <c r="K55" s="487">
        <v>21.858698276154186</v>
      </c>
      <c r="L55" s="487">
        <v>22.130302455093691</v>
      </c>
      <c r="M55" s="487">
        <v>21.978930994970515</v>
      </c>
      <c r="N55" s="487">
        <v>21.77751287693291</v>
      </c>
      <c r="O55" s="487">
        <v>21.679917122520873</v>
      </c>
      <c r="P55" s="574">
        <v>22.085004422010918</v>
      </c>
      <c r="Q55" s="577">
        <v>21.798798057615592</v>
      </c>
      <c r="R55" s="2"/>
      <c r="S55"/>
      <c r="T55" s="1210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</row>
    <row r="56" spans="1:66" s="8" customFormat="1" ht="18.75" customHeight="1">
      <c r="A56" s="20"/>
      <c r="B56" s="284"/>
      <c r="C56" s="517"/>
      <c r="D56" s="522" t="s">
        <v>214</v>
      </c>
      <c r="E56" s="487">
        <v>13.380564331765404</v>
      </c>
      <c r="F56" s="487">
        <v>15.624551984520306</v>
      </c>
      <c r="G56" s="487">
        <v>15.258363425306314</v>
      </c>
      <c r="H56" s="487">
        <v>17.82577448543071</v>
      </c>
      <c r="I56" s="487">
        <v>18.109819960998415</v>
      </c>
      <c r="J56" s="487">
        <v>15.280347611585594</v>
      </c>
      <c r="K56" s="487">
        <v>15.610657474349244</v>
      </c>
      <c r="L56" s="487">
        <v>15.339942617640201</v>
      </c>
      <c r="M56" s="487">
        <v>16.935549453193566</v>
      </c>
      <c r="N56" s="487">
        <v>17.190940495736832</v>
      </c>
      <c r="O56" s="487">
        <v>16.763045839207006</v>
      </c>
      <c r="P56" s="574">
        <v>17.16653195337328</v>
      </c>
      <c r="Q56" s="577">
        <v>16.199134336279581</v>
      </c>
      <c r="R56" s="2"/>
      <c r="S56"/>
      <c r="T56" s="1210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</row>
    <row r="57" spans="1:66" s="8" customFormat="1" ht="18.75" customHeight="1">
      <c r="A57" s="20"/>
      <c r="B57" s="284"/>
      <c r="C57" s="517"/>
      <c r="D57" s="522" t="s">
        <v>215</v>
      </c>
      <c r="E57" s="487">
        <v>17.984082416334282</v>
      </c>
      <c r="F57" s="487">
        <v>23.836076750644093</v>
      </c>
      <c r="G57" s="487">
        <v>26.844012816874557</v>
      </c>
      <c r="H57" s="487">
        <v>21.662615128121566</v>
      </c>
      <c r="I57" s="487">
        <v>21.567064473881015</v>
      </c>
      <c r="J57" s="487">
        <v>20.156104201295939</v>
      </c>
      <c r="K57" s="487">
        <v>20.873540706778989</v>
      </c>
      <c r="L57" s="487">
        <v>19.762715768159502</v>
      </c>
      <c r="M57" s="487">
        <v>21.532541177460491</v>
      </c>
      <c r="N57" s="487">
        <v>23.353663423839301</v>
      </c>
      <c r="O57" s="487">
        <v>22.672116192239905</v>
      </c>
      <c r="P57" s="574">
        <v>22.036007024358963</v>
      </c>
      <c r="Q57" s="577">
        <v>21.826114178031883</v>
      </c>
      <c r="R57" s="2"/>
      <c r="S57"/>
      <c r="T57" s="1210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</row>
    <row r="58" spans="1:66" s="8" customFormat="1" ht="18.75" customHeight="1">
      <c r="A58" s="20"/>
      <c r="B58" s="284"/>
      <c r="C58" s="2089" t="s">
        <v>333</v>
      </c>
      <c r="D58" s="2090"/>
      <c r="E58" s="490">
        <v>16.880479554659022</v>
      </c>
      <c r="F58" s="490">
        <v>20.130659464025825</v>
      </c>
      <c r="G58" s="490">
        <v>20.7344961192562</v>
      </c>
      <c r="H58" s="490">
        <v>20.965741264909035</v>
      </c>
      <c r="I58" s="490">
        <v>20.49055988175261</v>
      </c>
      <c r="J58" s="490">
        <v>20.463073717111065</v>
      </c>
      <c r="K58" s="490">
        <v>20.573109512411037</v>
      </c>
      <c r="L58" s="490">
        <v>19.92628838559142</v>
      </c>
      <c r="M58" s="490">
        <v>20.276456400057782</v>
      </c>
      <c r="N58" s="490">
        <v>21.204191093981997</v>
      </c>
      <c r="O58" s="490">
        <v>20.295561312545409</v>
      </c>
      <c r="P58" s="575">
        <v>20.358570608040644</v>
      </c>
      <c r="Q58" s="578">
        <v>20.190849253800927</v>
      </c>
      <c r="R58" s="2"/>
      <c r="S58"/>
      <c r="T58" s="1210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</row>
    <row r="59" spans="1:66" s="8" customFormat="1" ht="18.75" customHeight="1">
      <c r="A59" s="20"/>
      <c r="B59" s="512">
        <v>7</v>
      </c>
      <c r="C59" s="519" t="s">
        <v>10</v>
      </c>
      <c r="D59" s="522" t="s">
        <v>213</v>
      </c>
      <c r="E59" s="487">
        <v>20.36550864454675</v>
      </c>
      <c r="F59" s="487">
        <v>24.055783106849745</v>
      </c>
      <c r="G59" s="487">
        <v>26.263975030184138</v>
      </c>
      <c r="H59" s="487">
        <v>23.724800750737241</v>
      </c>
      <c r="I59" s="487">
        <v>24.226175827169715</v>
      </c>
      <c r="J59" s="487">
        <v>22.47631217178748</v>
      </c>
      <c r="K59" s="487">
        <v>23.122549749079987</v>
      </c>
      <c r="L59" s="487">
        <v>25.28071741610141</v>
      </c>
      <c r="M59" s="487">
        <v>26.21528192434489</v>
      </c>
      <c r="N59" s="487">
        <v>26.905388091979624</v>
      </c>
      <c r="O59" s="487">
        <v>25.87464673218982</v>
      </c>
      <c r="P59" s="574">
        <v>30.442627967943224</v>
      </c>
      <c r="Q59" s="579">
        <v>24.901146213801965</v>
      </c>
      <c r="R59" s="2"/>
      <c r="S59"/>
      <c r="T59" s="1210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</row>
    <row r="60" spans="1:66" s="8" customFormat="1" ht="18.75" customHeight="1">
      <c r="A60" s="20"/>
      <c r="B60" s="284"/>
      <c r="C60" s="520"/>
      <c r="D60" s="522" t="s">
        <v>324</v>
      </c>
      <c r="E60" s="487">
        <v>27.495936094938617</v>
      </c>
      <c r="F60" s="487">
        <v>24.848829185596273</v>
      </c>
      <c r="G60" s="487">
        <v>28.246656750262666</v>
      </c>
      <c r="H60" s="487">
        <v>30.960229374322275</v>
      </c>
      <c r="I60" s="487">
        <v>26.792545497188559</v>
      </c>
      <c r="J60" s="487">
        <v>24.338830411435641</v>
      </c>
      <c r="K60" s="487">
        <v>29.155854346477554</v>
      </c>
      <c r="L60" s="487">
        <v>27.340991384526472</v>
      </c>
      <c r="M60" s="487">
        <v>27.719579522607283</v>
      </c>
      <c r="N60" s="487">
        <v>27.897232405000192</v>
      </c>
      <c r="O60" s="487">
        <v>22.879188927580749</v>
      </c>
      <c r="P60" s="574">
        <v>32.436823005088812</v>
      </c>
      <c r="Q60" s="577">
        <v>27.511057412547121</v>
      </c>
      <c r="R60" s="2"/>
      <c r="S60"/>
      <c r="T60" s="121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</row>
    <row r="61" spans="1:66" s="8" customFormat="1" ht="18.75" customHeight="1">
      <c r="A61" s="20"/>
      <c r="B61" s="284"/>
      <c r="C61" s="517"/>
      <c r="D61" s="522" t="s">
        <v>290</v>
      </c>
      <c r="E61" s="487">
        <v>19.348859981575487</v>
      </c>
      <c r="F61" s="487">
        <v>24.052533123464691</v>
      </c>
      <c r="G61" s="487">
        <v>24.364449499609258</v>
      </c>
      <c r="H61" s="487">
        <v>24.636063759534728</v>
      </c>
      <c r="I61" s="487">
        <v>23.808127868801336</v>
      </c>
      <c r="J61" s="487">
        <v>23.496839629073708</v>
      </c>
      <c r="K61" s="487">
        <v>23.341871376694804</v>
      </c>
      <c r="L61" s="487">
        <v>23.280467083087338</v>
      </c>
      <c r="M61" s="487">
        <v>24.051763264026672</v>
      </c>
      <c r="N61" s="487">
        <v>23.054542883391864</v>
      </c>
      <c r="O61" s="487">
        <v>22.991100155772422</v>
      </c>
      <c r="P61" s="574">
        <v>23.551288450213061</v>
      </c>
      <c r="Q61" s="577">
        <v>23.348778349112461</v>
      </c>
      <c r="R61" s="2"/>
      <c r="S61"/>
      <c r="T61" s="1210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</row>
    <row r="62" spans="1:66" s="8" customFormat="1" ht="18.75" customHeight="1">
      <c r="A62" s="20"/>
      <c r="B62" s="284"/>
      <c r="C62" s="517"/>
      <c r="D62" s="522" t="s">
        <v>291</v>
      </c>
      <c r="E62" s="487">
        <v>16.704212908690746</v>
      </c>
      <c r="F62" s="487">
        <v>20.838599307186183</v>
      </c>
      <c r="G62" s="487">
        <v>21.358226258113135</v>
      </c>
      <c r="H62" s="487">
        <v>21.772071347468504</v>
      </c>
      <c r="I62" s="487">
        <v>20.995963963318843</v>
      </c>
      <c r="J62" s="487">
        <v>20.697012521175935</v>
      </c>
      <c r="K62" s="487">
        <v>20.878132593213795</v>
      </c>
      <c r="L62" s="487">
        <v>20.923914094067438</v>
      </c>
      <c r="M62" s="487">
        <v>20.817287554486121</v>
      </c>
      <c r="N62" s="487">
        <v>20.701778115546681</v>
      </c>
      <c r="O62" s="487">
        <v>20.59775869477965</v>
      </c>
      <c r="P62" s="574">
        <v>20.889433540905497</v>
      </c>
      <c r="Q62" s="577">
        <v>20.597801744527086</v>
      </c>
      <c r="R62" s="2"/>
      <c r="S62"/>
      <c r="T62" s="1210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</row>
    <row r="63" spans="1:66" s="8" customFormat="1" ht="18.75" customHeight="1">
      <c r="A63" s="20"/>
      <c r="B63" s="284"/>
      <c r="C63" s="517"/>
      <c r="D63" s="522" t="s">
        <v>325</v>
      </c>
      <c r="E63" s="487">
        <v>19.353059170989667</v>
      </c>
      <c r="F63" s="487">
        <v>16.879642069490821</v>
      </c>
      <c r="G63" s="487">
        <v>17.907577865894154</v>
      </c>
      <c r="H63" s="487">
        <v>23.121557011247248</v>
      </c>
      <c r="I63" s="487">
        <v>17.643522042667964</v>
      </c>
      <c r="J63" s="487">
        <v>17.621420170202345</v>
      </c>
      <c r="K63" s="487">
        <v>16.716534135483808</v>
      </c>
      <c r="L63" s="487">
        <v>18.738835923551001</v>
      </c>
      <c r="M63" s="487">
        <v>18.387507770931002</v>
      </c>
      <c r="N63" s="487">
        <v>17.03967467611092</v>
      </c>
      <c r="O63" s="487">
        <v>17.894140445315447</v>
      </c>
      <c r="P63" s="574">
        <v>17.218246158440351</v>
      </c>
      <c r="Q63" s="577">
        <v>18.141357044067213</v>
      </c>
      <c r="R63" s="2"/>
      <c r="S63"/>
      <c r="T63" s="1210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</row>
    <row r="64" spans="1:66" s="8" customFormat="1" ht="18.75" customHeight="1">
      <c r="A64" s="20"/>
      <c r="B64" s="284"/>
      <c r="C64" s="517"/>
      <c r="D64" s="522" t="s">
        <v>326</v>
      </c>
      <c r="E64" s="487">
        <v>19.244278643429883</v>
      </c>
      <c r="F64" s="487">
        <v>22.642806197375585</v>
      </c>
      <c r="G64" s="487">
        <v>29.652180548583335</v>
      </c>
      <c r="H64" s="487">
        <v>24.294013847120201</v>
      </c>
      <c r="I64" s="487">
        <v>25.467227435646574</v>
      </c>
      <c r="J64" s="487">
        <v>22.876126711405337</v>
      </c>
      <c r="K64" s="487">
        <v>21.077925336724469</v>
      </c>
      <c r="L64" s="487">
        <v>22.220237601959262</v>
      </c>
      <c r="M64" s="487">
        <v>23.618440755086112</v>
      </c>
      <c r="N64" s="487">
        <v>23.841336496424244</v>
      </c>
      <c r="O64" s="487">
        <v>22.608783748747296</v>
      </c>
      <c r="P64" s="574">
        <v>26.244878383999996</v>
      </c>
      <c r="Q64" s="577">
        <v>23.266227205694989</v>
      </c>
      <c r="R64" s="2"/>
      <c r="S64"/>
      <c r="T64" s="1210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</row>
    <row r="65" spans="1:66" s="8" customFormat="1" ht="18.75" customHeight="1">
      <c r="A65" s="20"/>
      <c r="B65" s="284"/>
      <c r="C65" s="517"/>
      <c r="D65" s="522" t="s">
        <v>327</v>
      </c>
      <c r="E65" s="487">
        <v>13.980195029783403</v>
      </c>
      <c r="F65" s="487">
        <v>38.178688114617202</v>
      </c>
      <c r="G65" s="487">
        <v>34.986790753749673</v>
      </c>
      <c r="H65" s="487">
        <v>15.707166782175303</v>
      </c>
      <c r="I65" s="487">
        <v>32.003297192557724</v>
      </c>
      <c r="J65" s="487">
        <v>14.254958061558582</v>
      </c>
      <c r="K65" s="487">
        <v>33.595015548593238</v>
      </c>
      <c r="L65" s="487">
        <v>25.525769056023197</v>
      </c>
      <c r="M65" s="487">
        <v>14.478731796334177</v>
      </c>
      <c r="N65" s="487">
        <v>32.763444902346478</v>
      </c>
      <c r="O65" s="487">
        <v>14.308950592419563</v>
      </c>
      <c r="P65" s="574">
        <v>14.421647982088192</v>
      </c>
      <c r="Q65" s="577">
        <v>22.899837822401505</v>
      </c>
      <c r="R65" s="2"/>
      <c r="S65"/>
      <c r="T65" s="1210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</row>
    <row r="66" spans="1:66" s="8" customFormat="1" ht="18.75" customHeight="1">
      <c r="A66" s="20"/>
      <c r="B66" s="284"/>
      <c r="C66" s="517"/>
      <c r="D66" s="522" t="s">
        <v>330</v>
      </c>
      <c r="E66" s="487">
        <v>12.535728062241351</v>
      </c>
      <c r="F66" s="487">
        <v>17.406674335095474</v>
      </c>
      <c r="G66" s="487">
        <v>15.418681838080257</v>
      </c>
      <c r="H66" s="487">
        <v>18.618466482274489</v>
      </c>
      <c r="I66" s="487">
        <v>15.196383861598935</v>
      </c>
      <c r="J66" s="487">
        <v>21.203662183800802</v>
      </c>
      <c r="K66" s="487">
        <v>18.69897438396476</v>
      </c>
      <c r="L66" s="487">
        <v>13.776122760974204</v>
      </c>
      <c r="M66" s="487">
        <v>21.372125114573059</v>
      </c>
      <c r="N66" s="487">
        <v>32.879600938089752</v>
      </c>
      <c r="O66" s="487">
        <v>14.841195950682415</v>
      </c>
      <c r="P66" s="574">
        <v>16.750275529318039</v>
      </c>
      <c r="Q66" s="577">
        <v>18.892014043651109</v>
      </c>
      <c r="R66" s="2"/>
      <c r="S66"/>
      <c r="T66" s="1210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</row>
    <row r="67" spans="1:66" s="8" customFormat="1" ht="18.75" customHeight="1">
      <c r="A67" s="20"/>
      <c r="B67" s="284"/>
      <c r="C67" s="15"/>
      <c r="D67" s="492" t="s">
        <v>331</v>
      </c>
      <c r="E67" s="487">
        <v>31.379247276698727</v>
      </c>
      <c r="F67" s="487">
        <v>30.746389794171716</v>
      </c>
      <c r="G67" s="487">
        <v>31.400964552706473</v>
      </c>
      <c r="H67" s="487">
        <v>28.742095558446749</v>
      </c>
      <c r="I67" s="487">
        <v>28.26313404174325</v>
      </c>
      <c r="J67" s="487">
        <v>28.332628182885184</v>
      </c>
      <c r="K67" s="487">
        <v>28.359142314904414</v>
      </c>
      <c r="L67" s="487">
        <v>27.003761213944671</v>
      </c>
      <c r="M67" s="487">
        <v>24.733648446023224</v>
      </c>
      <c r="N67" s="487">
        <v>26.187101113039819</v>
      </c>
      <c r="O67" s="487">
        <v>25.554911280404941</v>
      </c>
      <c r="P67" s="574">
        <v>25.938749294691291</v>
      </c>
      <c r="Q67" s="577">
        <v>28.416109344067774</v>
      </c>
      <c r="R67" s="2"/>
      <c r="S67"/>
      <c r="T67" s="1210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</row>
    <row r="68" spans="1:66" s="8" customFormat="1" ht="18.75" customHeight="1">
      <c r="A68" s="20"/>
      <c r="B68" s="284"/>
      <c r="C68" s="517"/>
      <c r="D68" s="522" t="s">
        <v>214</v>
      </c>
      <c r="E68" s="487">
        <v>15.631987975854784</v>
      </c>
      <c r="F68" s="487">
        <v>19.278532819591817</v>
      </c>
      <c r="G68" s="487">
        <v>21.21348943116697</v>
      </c>
      <c r="H68" s="487">
        <v>20.988950180518579</v>
      </c>
      <c r="I68" s="487">
        <v>20.772117462248385</v>
      </c>
      <c r="J68" s="487">
        <v>19.859614100846635</v>
      </c>
      <c r="K68" s="487">
        <v>19.926095100574351</v>
      </c>
      <c r="L68" s="487">
        <v>20.386920243045299</v>
      </c>
      <c r="M68" s="487">
        <v>19.390496345048259</v>
      </c>
      <c r="N68" s="487">
        <v>18.409186830765584</v>
      </c>
      <c r="O68" s="487">
        <v>18.632309150687441</v>
      </c>
      <c r="P68" s="574">
        <v>20.097095815187931</v>
      </c>
      <c r="Q68" s="577">
        <v>19.534111248836524</v>
      </c>
      <c r="R68" s="2"/>
      <c r="S68"/>
      <c r="T68" s="1210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</row>
    <row r="69" spans="1:66" s="8" customFormat="1" ht="18.75" customHeight="1">
      <c r="A69" s="20"/>
      <c r="B69" s="284"/>
      <c r="C69" s="517"/>
      <c r="D69" s="522" t="s">
        <v>215</v>
      </c>
      <c r="E69" s="487">
        <v>17.334118590392514</v>
      </c>
      <c r="F69" s="487">
        <v>20.200672863254784</v>
      </c>
      <c r="G69" s="487">
        <v>24.859920575822603</v>
      </c>
      <c r="H69" s="487">
        <v>21.169000501366249</v>
      </c>
      <c r="I69" s="487">
        <v>24.024361006812097</v>
      </c>
      <c r="J69" s="487">
        <v>25.238291164446402</v>
      </c>
      <c r="K69" s="487">
        <v>20.498808336640842</v>
      </c>
      <c r="L69" s="487">
        <v>22.709712154169896</v>
      </c>
      <c r="M69" s="487">
        <v>19.206883563123064</v>
      </c>
      <c r="N69" s="487">
        <v>18.428074676360048</v>
      </c>
      <c r="O69" s="487">
        <v>18.73032173323011</v>
      </c>
      <c r="P69" s="574">
        <v>21.06574933053469</v>
      </c>
      <c r="Q69" s="577">
        <v>21.06189985558138</v>
      </c>
      <c r="R69" s="2"/>
      <c r="S69"/>
      <c r="T69" s="1210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</row>
    <row r="70" spans="1:66" s="8" customFormat="1" ht="18.75" customHeight="1">
      <c r="A70" s="20"/>
      <c r="B70" s="284"/>
      <c r="C70" s="2089" t="s">
        <v>333</v>
      </c>
      <c r="D70" s="2090"/>
      <c r="E70" s="490">
        <v>17.509537959087417</v>
      </c>
      <c r="F70" s="490">
        <v>21.265477356538845</v>
      </c>
      <c r="G70" s="490">
        <v>21.832667766225018</v>
      </c>
      <c r="H70" s="490">
        <v>22.557312200747131</v>
      </c>
      <c r="I70" s="490">
        <v>21.487378934122752</v>
      </c>
      <c r="J70" s="490">
        <v>21.213936369491595</v>
      </c>
      <c r="K70" s="490">
        <v>21.155347664754935</v>
      </c>
      <c r="L70" s="490">
        <v>21.333976283648006</v>
      </c>
      <c r="M70" s="490">
        <v>21.427061988598869</v>
      </c>
      <c r="N70" s="490">
        <v>21.144606315408076</v>
      </c>
      <c r="O70" s="490">
        <v>20.859675602616228</v>
      </c>
      <c r="P70" s="575">
        <v>21.223181782525629</v>
      </c>
      <c r="Q70" s="578">
        <v>21.090914034342553</v>
      </c>
      <c r="R70" s="2"/>
      <c r="S70"/>
      <c r="T70" s="121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</row>
    <row r="71" spans="1:66" s="8" customFormat="1" ht="18.75" customHeight="1">
      <c r="A71" s="20"/>
      <c r="B71" s="512">
        <v>8</v>
      </c>
      <c r="C71" s="519" t="s">
        <v>12</v>
      </c>
      <c r="D71" s="522" t="s">
        <v>213</v>
      </c>
      <c r="E71" s="487">
        <v>21.215525751160623</v>
      </c>
      <c r="F71" s="487">
        <v>24.625133166972812</v>
      </c>
      <c r="G71" s="487">
        <v>23.031907523064373</v>
      </c>
      <c r="H71" s="487">
        <v>21.821318666939213</v>
      </c>
      <c r="I71" s="487">
        <v>21.58554620352832</v>
      </c>
      <c r="J71" s="487">
        <v>22.845236879909415</v>
      </c>
      <c r="K71" s="487">
        <v>29.6495575722689</v>
      </c>
      <c r="L71" s="487">
        <v>26.242219440192173</v>
      </c>
      <c r="M71" s="487">
        <v>24.44182025433857</v>
      </c>
      <c r="N71" s="487">
        <v>30.511857874002136</v>
      </c>
      <c r="O71" s="487">
        <v>25.022327318363132</v>
      </c>
      <c r="P71" s="574">
        <v>32.603378488258379</v>
      </c>
      <c r="Q71" s="579">
        <v>25.444435355885801</v>
      </c>
      <c r="R71" s="2"/>
      <c r="S71"/>
      <c r="T71" s="1210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</row>
    <row r="72" spans="1:66" s="8" customFormat="1" ht="18.75" customHeight="1">
      <c r="A72" s="20"/>
      <c r="B72" s="284"/>
      <c r="C72" s="517"/>
      <c r="D72" s="522" t="s">
        <v>324</v>
      </c>
      <c r="E72" s="487">
        <v>18.603775418884457</v>
      </c>
      <c r="F72" s="487">
        <v>22.033637952479488</v>
      </c>
      <c r="G72" s="487">
        <v>21.346091112495465</v>
      </c>
      <c r="H72" s="487">
        <v>21.146130718100359</v>
      </c>
      <c r="I72" s="487">
        <v>20.859147455762706</v>
      </c>
      <c r="J72" s="487">
        <v>30.303370781261314</v>
      </c>
      <c r="K72" s="487">
        <v>21.617295375175484</v>
      </c>
      <c r="L72" s="487">
        <v>24.206731022306762</v>
      </c>
      <c r="M72" s="487">
        <v>22.145914706428076</v>
      </c>
      <c r="N72" s="487">
        <v>23.344811882539808</v>
      </c>
      <c r="O72" s="487">
        <v>23.66592838974298</v>
      </c>
      <c r="P72" s="574">
        <v>22.484860975496098</v>
      </c>
      <c r="Q72" s="577">
        <v>22.754987276216344</v>
      </c>
      <c r="R72" s="2"/>
      <c r="S72"/>
      <c r="T72" s="1210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</row>
    <row r="73" spans="1:66" s="8" customFormat="1" ht="18.75" customHeight="1">
      <c r="A73" s="20"/>
      <c r="B73" s="284"/>
      <c r="C73" s="517"/>
      <c r="D73" s="522" t="s">
        <v>290</v>
      </c>
      <c r="E73" s="487">
        <v>16.195894598875192</v>
      </c>
      <c r="F73" s="487">
        <v>23.463311396236641</v>
      </c>
      <c r="G73" s="487">
        <v>22.935952995037653</v>
      </c>
      <c r="H73" s="487">
        <v>23.587219040075514</v>
      </c>
      <c r="I73" s="487">
        <v>22.406470906561761</v>
      </c>
      <c r="J73" s="487">
        <v>22.498725484709333</v>
      </c>
      <c r="K73" s="487">
        <v>21.007670989498809</v>
      </c>
      <c r="L73" s="487">
        <v>22.378368921179405</v>
      </c>
      <c r="M73" s="487">
        <v>21.584973225031934</v>
      </c>
      <c r="N73" s="487">
        <v>21.635855662236292</v>
      </c>
      <c r="O73" s="487">
        <v>21.354428090095492</v>
      </c>
      <c r="P73" s="574">
        <v>22.017279566417841</v>
      </c>
      <c r="Q73" s="577">
        <v>21.752295682004302</v>
      </c>
      <c r="R73" s="2"/>
      <c r="S73"/>
      <c r="T73" s="1210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</row>
    <row r="74" spans="1:66" s="8" customFormat="1" ht="18.75" customHeight="1">
      <c r="A74" s="20"/>
      <c r="B74" s="284"/>
      <c r="C74" s="517"/>
      <c r="D74" s="522" t="s">
        <v>291</v>
      </c>
      <c r="E74" s="487">
        <v>15.027262070276825</v>
      </c>
      <c r="F74" s="487">
        <v>20.415690307579418</v>
      </c>
      <c r="G74" s="487">
        <v>20.779274474157372</v>
      </c>
      <c r="H74" s="487">
        <v>20.818374000214572</v>
      </c>
      <c r="I74" s="487">
        <v>20.292300049175836</v>
      </c>
      <c r="J74" s="487">
        <v>20.576980621492062</v>
      </c>
      <c r="K74" s="487">
        <v>19.814234703269531</v>
      </c>
      <c r="L74" s="487">
        <v>20.560185856323589</v>
      </c>
      <c r="M74" s="487">
        <v>20.303353003885526</v>
      </c>
      <c r="N74" s="487">
        <v>20.014656416108899</v>
      </c>
      <c r="O74" s="487">
        <v>20.318345403504793</v>
      </c>
      <c r="P74" s="574">
        <v>20.54498999975764</v>
      </c>
      <c r="Q74" s="577">
        <v>19.953524951866715</v>
      </c>
      <c r="R74" s="2"/>
      <c r="S74"/>
      <c r="T74" s="1210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</row>
    <row r="75" spans="1:66" s="8" customFormat="1" ht="18.75" customHeight="1">
      <c r="A75" s="20"/>
      <c r="B75" s="284"/>
      <c r="C75" s="517"/>
      <c r="D75" s="522" t="s">
        <v>325</v>
      </c>
      <c r="E75" s="487">
        <v>18.997276334677487</v>
      </c>
      <c r="F75" s="487">
        <v>18.415474191824021</v>
      </c>
      <c r="G75" s="487">
        <v>19.659896871825129</v>
      </c>
      <c r="H75" s="487">
        <v>18.895784313266866</v>
      </c>
      <c r="I75" s="487">
        <v>17.800425830676783</v>
      </c>
      <c r="J75" s="487">
        <v>18.230630806523557</v>
      </c>
      <c r="K75" s="487">
        <v>19.746935388956583</v>
      </c>
      <c r="L75" s="487">
        <v>17.789670502979398</v>
      </c>
      <c r="M75" s="487">
        <v>19.248236470528749</v>
      </c>
      <c r="N75" s="487">
        <v>18.292648594139838</v>
      </c>
      <c r="O75" s="487">
        <v>17.58083829620788</v>
      </c>
      <c r="P75" s="574">
        <v>18.011966777946736</v>
      </c>
      <c r="Q75" s="577">
        <v>18.548984231734664</v>
      </c>
      <c r="R75" s="2"/>
      <c r="S75"/>
      <c r="T75" s="1210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</row>
    <row r="76" spans="1:66" s="8" customFormat="1" ht="18.75" customHeight="1">
      <c r="A76" s="20"/>
      <c r="B76" s="284"/>
      <c r="C76" s="517"/>
      <c r="D76" s="522" t="s">
        <v>326</v>
      </c>
      <c r="E76" s="487">
        <v>14.280753742027269</v>
      </c>
      <c r="F76" s="487">
        <v>17.294208690752363</v>
      </c>
      <c r="G76" s="487">
        <v>17.678387401482134</v>
      </c>
      <c r="H76" s="487">
        <v>17.724511592370682</v>
      </c>
      <c r="I76" s="487">
        <v>16.301839888288363</v>
      </c>
      <c r="J76" s="487">
        <v>16.641488426386235</v>
      </c>
      <c r="K76" s="487">
        <v>15.947306194154354</v>
      </c>
      <c r="L76" s="487">
        <v>15.979872137836391</v>
      </c>
      <c r="M76" s="487">
        <v>16.012385602620952</v>
      </c>
      <c r="N76" s="487">
        <v>15.123071871054611</v>
      </c>
      <c r="O76" s="487">
        <v>18.356007841007262</v>
      </c>
      <c r="P76" s="574">
        <v>16.001321569049317</v>
      </c>
      <c r="Q76" s="577">
        <v>16.430942775290468</v>
      </c>
      <c r="R76" s="2"/>
      <c r="S76"/>
      <c r="T76" s="1210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</row>
    <row r="77" spans="1:66" s="8" customFormat="1" ht="18.75" customHeight="1">
      <c r="A77" s="20"/>
      <c r="B77" s="284"/>
      <c r="C77" s="517"/>
      <c r="D77" s="522" t="s">
        <v>327</v>
      </c>
      <c r="E77" s="487">
        <v>10.744346705133953</v>
      </c>
      <c r="F77" s="487">
        <v>15.280880165169455</v>
      </c>
      <c r="G77" s="487">
        <v>16.917568279335423</v>
      </c>
      <c r="H77" s="487">
        <v>16.195854803186783</v>
      </c>
      <c r="I77" s="487">
        <v>15.290105140989501</v>
      </c>
      <c r="J77" s="487">
        <v>15.370633904296941</v>
      </c>
      <c r="K77" s="487">
        <v>13.312536081416914</v>
      </c>
      <c r="L77" s="487">
        <v>15.276376968100914</v>
      </c>
      <c r="M77" s="487">
        <v>15.594343991944772</v>
      </c>
      <c r="N77" s="487">
        <v>13.553796037269805</v>
      </c>
      <c r="O77" s="487">
        <v>15.343612444626618</v>
      </c>
      <c r="P77" s="574">
        <v>15.544112146501366</v>
      </c>
      <c r="Q77" s="577">
        <v>14.903743577485193</v>
      </c>
      <c r="R77" s="2"/>
      <c r="S77"/>
      <c r="T77" s="1210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</row>
    <row r="78" spans="1:66" s="8" customFormat="1" ht="18.75" customHeight="1">
      <c r="A78" s="20"/>
      <c r="B78" s="284"/>
      <c r="C78" s="517"/>
      <c r="D78" s="522" t="s">
        <v>214</v>
      </c>
      <c r="E78" s="487">
        <v>15.655290280011311</v>
      </c>
      <c r="F78" s="487">
        <v>21.451476972427166</v>
      </c>
      <c r="G78" s="487">
        <v>20.957110569556541</v>
      </c>
      <c r="H78" s="487">
        <v>20.07142986093843</v>
      </c>
      <c r="I78" s="487">
        <v>20.428856771603229</v>
      </c>
      <c r="J78" s="487">
        <v>20.215627478937698</v>
      </c>
      <c r="K78" s="487">
        <v>18.824187952287566</v>
      </c>
      <c r="L78" s="487">
        <v>19.182795802299577</v>
      </c>
      <c r="M78" s="487">
        <v>18.949671185161275</v>
      </c>
      <c r="N78" s="487">
        <v>19.585102534443116</v>
      </c>
      <c r="O78" s="487">
        <v>21.321431155526898</v>
      </c>
      <c r="P78" s="574">
        <v>19.419240801113219</v>
      </c>
      <c r="Q78" s="577">
        <v>19.661587028030716</v>
      </c>
      <c r="R78" s="2"/>
      <c r="S78"/>
      <c r="T78" s="1210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</row>
    <row r="79" spans="1:66" s="8" customFormat="1" ht="18.75" customHeight="1">
      <c r="A79" s="20"/>
      <c r="B79" s="284"/>
      <c r="C79" s="517"/>
      <c r="D79" s="522" t="s">
        <v>215</v>
      </c>
      <c r="E79" s="487">
        <v>8.5388135555973541</v>
      </c>
      <c r="F79" s="487">
        <v>15.03029621319536</v>
      </c>
      <c r="G79" s="487">
        <v>14.364385945233447</v>
      </c>
      <c r="H79" s="487">
        <v>14.993534413788188</v>
      </c>
      <c r="I79" s="487">
        <v>13.420773221824353</v>
      </c>
      <c r="J79" s="487">
        <v>13.690374848039678</v>
      </c>
      <c r="K79" s="487">
        <v>13.465035307014029</v>
      </c>
      <c r="L79" s="487">
        <v>13.379286530412443</v>
      </c>
      <c r="M79" s="487">
        <v>13.464327406249117</v>
      </c>
      <c r="N79" s="487">
        <v>13.064816520605428</v>
      </c>
      <c r="O79" s="487">
        <v>13.26963663678649</v>
      </c>
      <c r="P79" s="574">
        <v>13.507685049605936</v>
      </c>
      <c r="Q79" s="577">
        <v>13.420124867003343</v>
      </c>
      <c r="R79" s="2"/>
      <c r="S79"/>
      <c r="T79" s="1210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</row>
    <row r="80" spans="1:66" s="8" customFormat="1" ht="18.75" customHeight="1">
      <c r="A80" s="20"/>
      <c r="B80" s="284"/>
      <c r="C80" s="2089" t="s">
        <v>333</v>
      </c>
      <c r="D80" s="2090"/>
      <c r="E80" s="490">
        <v>15.580061039786603</v>
      </c>
      <c r="F80" s="490">
        <v>21.187613839126872</v>
      </c>
      <c r="G80" s="490">
        <v>21.304742744764802</v>
      </c>
      <c r="H80" s="490">
        <v>21.43280436059775</v>
      </c>
      <c r="I80" s="490">
        <v>20.714514857195638</v>
      </c>
      <c r="J80" s="490">
        <v>20.990555025910936</v>
      </c>
      <c r="K80" s="490">
        <v>20.066983572646667</v>
      </c>
      <c r="L80" s="490">
        <v>20.834676560196321</v>
      </c>
      <c r="M80" s="490">
        <v>20.52743935458053</v>
      </c>
      <c r="N80" s="490">
        <v>20.344013162671487</v>
      </c>
      <c r="O80" s="490">
        <v>20.507588290127249</v>
      </c>
      <c r="P80" s="575">
        <v>20.748771810274228</v>
      </c>
      <c r="Q80" s="578">
        <v>20.3537462339592</v>
      </c>
      <c r="R80" s="2"/>
      <c r="S80"/>
      <c r="T80" s="121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</row>
    <row r="81" spans="1:66" s="8" customFormat="1" ht="18.75" customHeight="1">
      <c r="A81" s="20"/>
      <c r="B81" s="512">
        <v>9</v>
      </c>
      <c r="C81" s="519" t="s">
        <v>14</v>
      </c>
      <c r="D81" s="522" t="s">
        <v>213</v>
      </c>
      <c r="E81" s="487">
        <v>27.545263577548887</v>
      </c>
      <c r="F81" s="487">
        <v>27.769222898922436</v>
      </c>
      <c r="G81" s="487">
        <v>26.429658028308957</v>
      </c>
      <c r="H81" s="487">
        <v>26.211417457879083</v>
      </c>
      <c r="I81" s="487">
        <v>24.944034368317574</v>
      </c>
      <c r="J81" s="487">
        <v>26.046721104463682</v>
      </c>
      <c r="K81" s="487">
        <v>26.353930309652487</v>
      </c>
      <c r="L81" s="487">
        <v>27.706049530331235</v>
      </c>
      <c r="M81" s="487">
        <v>28.225564294125718</v>
      </c>
      <c r="N81" s="487">
        <v>27.999338174361448</v>
      </c>
      <c r="O81" s="487">
        <v>28.071243581653459</v>
      </c>
      <c r="P81" s="574">
        <v>27.598655412304918</v>
      </c>
      <c r="Q81" s="579">
        <v>27.063050929315562</v>
      </c>
      <c r="R81" s="2"/>
      <c r="S81"/>
      <c r="T81" s="1210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</row>
    <row r="82" spans="1:66" s="8" customFormat="1" ht="18.75" customHeight="1">
      <c r="A82" s="20"/>
      <c r="B82" s="284"/>
      <c r="C82" s="493"/>
      <c r="D82" s="492" t="s">
        <v>324</v>
      </c>
      <c r="E82" s="487">
        <v>23.211757555059446</v>
      </c>
      <c r="F82" s="487">
        <v>24.193120836539009</v>
      </c>
      <c r="G82" s="487">
        <v>23.473204263944879</v>
      </c>
      <c r="H82" s="487">
        <v>23.669026161303787</v>
      </c>
      <c r="I82" s="487">
        <v>23.249918741186633</v>
      </c>
      <c r="J82" s="487">
        <v>22.904948008461311</v>
      </c>
      <c r="K82" s="487">
        <v>23.10840565892995</v>
      </c>
      <c r="L82" s="487">
        <v>21.612276324394678</v>
      </c>
      <c r="M82" s="487">
        <v>22.705270178242444</v>
      </c>
      <c r="N82" s="487">
        <v>22.716921418042457</v>
      </c>
      <c r="O82" s="487">
        <v>23.514793975781494</v>
      </c>
      <c r="P82" s="574">
        <v>22.297607395912838</v>
      </c>
      <c r="Q82" s="577">
        <v>23.024395520586445</v>
      </c>
      <c r="R82" s="2"/>
      <c r="S82"/>
      <c r="T82" s="1210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</row>
    <row r="83" spans="1:66" s="8" customFormat="1" ht="18.75" customHeight="1">
      <c r="A83" s="20"/>
      <c r="B83" s="284"/>
      <c r="C83" s="493"/>
      <c r="D83" s="492" t="s">
        <v>290</v>
      </c>
      <c r="E83" s="487">
        <v>23.320967813198465</v>
      </c>
      <c r="F83" s="487">
        <v>23.229410487296441</v>
      </c>
      <c r="G83" s="487">
        <v>23.464280347991959</v>
      </c>
      <c r="H83" s="487">
        <v>23.723671460196758</v>
      </c>
      <c r="I83" s="487">
        <v>22.646303061247359</v>
      </c>
      <c r="J83" s="487">
        <v>22.576796540188646</v>
      </c>
      <c r="K83" s="487">
        <v>23.273187995042967</v>
      </c>
      <c r="L83" s="487">
        <v>22.797649748380838</v>
      </c>
      <c r="M83" s="487">
        <v>22.662872325076005</v>
      </c>
      <c r="N83" s="487">
        <v>22.47705570149051</v>
      </c>
      <c r="O83" s="487">
        <v>22.492822940170015</v>
      </c>
      <c r="P83" s="574">
        <v>22.722670091355258</v>
      </c>
      <c r="Q83" s="577">
        <v>22.937167290012372</v>
      </c>
      <c r="R83" s="2"/>
      <c r="S83"/>
      <c r="T83" s="1210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</row>
    <row r="84" spans="1:66" s="8" customFormat="1" ht="18.75" customHeight="1">
      <c r="A84" s="20"/>
      <c r="B84" s="284"/>
      <c r="C84" s="493"/>
      <c r="D84" s="492" t="s">
        <v>291</v>
      </c>
      <c r="E84" s="487">
        <v>22.480791836944242</v>
      </c>
      <c r="F84" s="487">
        <v>22.31676954011639</v>
      </c>
      <c r="G84" s="487">
        <v>22.549750123415318</v>
      </c>
      <c r="H84" s="487">
        <v>22.727915165367943</v>
      </c>
      <c r="I84" s="487">
        <v>21.74876368329452</v>
      </c>
      <c r="J84" s="487">
        <v>21.618387862080645</v>
      </c>
      <c r="K84" s="487">
        <v>22.280063768796328</v>
      </c>
      <c r="L84" s="487">
        <v>21.873708823847931</v>
      </c>
      <c r="M84" s="487">
        <v>21.770746326659857</v>
      </c>
      <c r="N84" s="487">
        <v>21.625610431341151</v>
      </c>
      <c r="O84" s="487">
        <v>21.671894109491593</v>
      </c>
      <c r="P84" s="574">
        <v>21.940353375621136</v>
      </c>
      <c r="Q84" s="577">
        <v>22.042103860789222</v>
      </c>
      <c r="R84" s="2"/>
      <c r="S84"/>
      <c r="T84" s="1210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</row>
    <row r="85" spans="1:66" s="8" customFormat="1" ht="18.75" customHeight="1">
      <c r="A85" s="20"/>
      <c r="B85" s="284"/>
      <c r="C85" s="580"/>
      <c r="D85" s="492" t="s">
        <v>325</v>
      </c>
      <c r="E85" s="487">
        <v>19.959842351503397</v>
      </c>
      <c r="F85" s="487">
        <v>19.288493451042033</v>
      </c>
      <c r="G85" s="487">
        <v>20.753655133261415</v>
      </c>
      <c r="H85" s="487">
        <v>21.207735379289186</v>
      </c>
      <c r="I85" s="487">
        <v>19.791017548120987</v>
      </c>
      <c r="J85" s="487">
        <v>19.581820813804491</v>
      </c>
      <c r="K85" s="487">
        <v>19.900271124302837</v>
      </c>
      <c r="L85" s="487">
        <v>19.502868657117901</v>
      </c>
      <c r="M85" s="487">
        <v>19.517798159491445</v>
      </c>
      <c r="N85" s="487">
        <v>19.519661117857506</v>
      </c>
      <c r="O85" s="487">
        <v>18.875646088226624</v>
      </c>
      <c r="P85" s="574">
        <v>20.031788277406712</v>
      </c>
      <c r="Q85" s="577">
        <v>19.827080772634353</v>
      </c>
      <c r="R85" s="2"/>
      <c r="S85"/>
      <c r="T85" s="1210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</row>
    <row r="86" spans="1:66" s="8" customFormat="1" ht="18.75" customHeight="1">
      <c r="A86" s="20"/>
      <c r="B86" s="284"/>
      <c r="C86" s="580"/>
      <c r="D86" s="492" t="s">
        <v>327</v>
      </c>
      <c r="E86" s="487">
        <v>13.049219555650581</v>
      </c>
      <c r="F86" s="487">
        <v>12.676783877537947</v>
      </c>
      <c r="G86" s="487">
        <v>12.873881445333101</v>
      </c>
      <c r="H86" s="487">
        <v>13.044207869169332</v>
      </c>
      <c r="I86" s="487">
        <v>12.08726058635423</v>
      </c>
      <c r="J86" s="487">
        <v>12.376262773250124</v>
      </c>
      <c r="K86" s="487">
        <v>12.962825397827425</v>
      </c>
      <c r="L86" s="487">
        <v>12.509495921026819</v>
      </c>
      <c r="M86" s="487">
        <v>12.341941466226611</v>
      </c>
      <c r="N86" s="487">
        <v>12.367997875527605</v>
      </c>
      <c r="O86" s="487">
        <v>12.603247128413292</v>
      </c>
      <c r="P86" s="574">
        <v>12.679964694124067</v>
      </c>
      <c r="Q86" s="577">
        <v>12.628344110023829</v>
      </c>
      <c r="R86" s="2"/>
      <c r="S86"/>
      <c r="T86" s="1210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</row>
    <row r="87" spans="1:66" s="8" customFormat="1" ht="18.75" customHeight="1">
      <c r="A87" s="20"/>
      <c r="B87" s="284"/>
      <c r="C87" s="517"/>
      <c r="D87" s="522" t="s">
        <v>328</v>
      </c>
      <c r="E87" s="487">
        <v>22.737815372600117</v>
      </c>
      <c r="F87" s="487">
        <v>22.586418737423269</v>
      </c>
      <c r="G87" s="487">
        <v>22.454249084909343</v>
      </c>
      <c r="H87" s="487">
        <v>22.669229207841006</v>
      </c>
      <c r="I87" s="487">
        <v>21.510507230908964</v>
      </c>
      <c r="J87" s="487">
        <v>21.682125567716128</v>
      </c>
      <c r="K87" s="487">
        <v>22.348542066679432</v>
      </c>
      <c r="L87" s="487">
        <v>21.803009609812154</v>
      </c>
      <c r="M87" s="487">
        <v>21.612333747494201</v>
      </c>
      <c r="N87" s="487">
        <v>21.513735036950756</v>
      </c>
      <c r="O87" s="487">
        <v>21.52990353943294</v>
      </c>
      <c r="P87" s="574">
        <v>21.715554628673939</v>
      </c>
      <c r="Q87" s="577">
        <v>21.996023526828527</v>
      </c>
      <c r="R87" s="2"/>
      <c r="S87"/>
      <c r="T87" s="1210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</row>
    <row r="88" spans="1:66" s="8" customFormat="1" ht="18.75" customHeight="1">
      <c r="A88" s="20"/>
      <c r="B88" s="284"/>
      <c r="C88" s="580"/>
      <c r="D88" s="492" t="s">
        <v>329</v>
      </c>
      <c r="E88" s="487">
        <v>21.02755335477487</v>
      </c>
      <c r="F88" s="487">
        <v>20.845562857453572</v>
      </c>
      <c r="G88" s="487">
        <v>21.153499871888393</v>
      </c>
      <c r="H88" s="487">
        <v>21.130160368732128</v>
      </c>
      <c r="I88" s="487">
        <v>20.215518093788585</v>
      </c>
      <c r="J88" s="487">
        <v>20.083924463369016</v>
      </c>
      <c r="K88" s="487">
        <v>20.818479165972853</v>
      </c>
      <c r="L88" s="487">
        <v>20.249333984251713</v>
      </c>
      <c r="M88" s="487">
        <v>20.08115135010981</v>
      </c>
      <c r="N88" s="487">
        <v>19.836247943256978</v>
      </c>
      <c r="O88" s="487">
        <v>19.712800842163634</v>
      </c>
      <c r="P88" s="574">
        <v>20.071960491442002</v>
      </c>
      <c r="Q88" s="577">
        <v>20.423179123274039</v>
      </c>
      <c r="R88" s="2"/>
      <c r="S88"/>
      <c r="T88" s="1210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</row>
    <row r="89" spans="1:66" s="8" customFormat="1" ht="18.75" customHeight="1">
      <c r="A89" s="20"/>
      <c r="B89" s="284"/>
      <c r="C89" s="517"/>
      <c r="D89" s="522" t="s">
        <v>330</v>
      </c>
      <c r="E89" s="487">
        <v>21.553579335512048</v>
      </c>
      <c r="F89" s="487">
        <v>21.523924836904175</v>
      </c>
      <c r="G89" s="487">
        <v>21.81442093386493</v>
      </c>
      <c r="H89" s="487">
        <v>21.994919723627081</v>
      </c>
      <c r="I89" s="487">
        <v>20.905636814533246</v>
      </c>
      <c r="J89" s="487">
        <v>20.748126389246274</v>
      </c>
      <c r="K89" s="487">
        <v>21.558694113307869</v>
      </c>
      <c r="L89" s="487">
        <v>21.221436875675369</v>
      </c>
      <c r="M89" s="487">
        <v>21.079324818112347</v>
      </c>
      <c r="N89" s="487">
        <v>20.91544710269574</v>
      </c>
      <c r="O89" s="487">
        <v>20.888601802309289</v>
      </c>
      <c r="P89" s="574">
        <v>21.177033404292558</v>
      </c>
      <c r="Q89" s="577">
        <v>21.285859977254937</v>
      </c>
      <c r="R89" s="2"/>
      <c r="S89"/>
      <c r="T89" s="1210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</row>
    <row r="90" spans="1:66" s="8" customFormat="1" ht="18.75" customHeight="1">
      <c r="A90" s="20"/>
      <c r="B90" s="284"/>
      <c r="C90" s="517"/>
      <c r="D90" s="522" t="s">
        <v>331</v>
      </c>
      <c r="E90" s="487">
        <v>33.048750871944591</v>
      </c>
      <c r="F90" s="487">
        <v>32.82499926170599</v>
      </c>
      <c r="G90" s="487">
        <v>32.781938085219103</v>
      </c>
      <c r="H90" s="487">
        <v>33.033687884137848</v>
      </c>
      <c r="I90" s="487">
        <v>32.60077684315398</v>
      </c>
      <c r="J90" s="487">
        <v>32.626192899793622</v>
      </c>
      <c r="K90" s="487">
        <v>32.782807434114133</v>
      </c>
      <c r="L90" s="487">
        <v>32.817710651458825</v>
      </c>
      <c r="M90" s="487">
        <v>32.47412782986698</v>
      </c>
      <c r="N90" s="487">
        <v>32.253813067010149</v>
      </c>
      <c r="O90" s="487">
        <v>30.147532081562368</v>
      </c>
      <c r="P90" s="574">
        <v>30.036008141347924</v>
      </c>
      <c r="Q90" s="577">
        <v>32.480945934092055</v>
      </c>
      <c r="R90" s="2"/>
      <c r="S90"/>
      <c r="T90" s="121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</row>
    <row r="91" spans="1:66" s="8" customFormat="1" ht="18.75" customHeight="1">
      <c r="A91" s="20"/>
      <c r="B91" s="284"/>
      <c r="C91" s="517"/>
      <c r="D91" s="522" t="s">
        <v>214</v>
      </c>
      <c r="E91" s="487">
        <v>19.426241652542735</v>
      </c>
      <c r="F91" s="487">
        <v>21.356645399651477</v>
      </c>
      <c r="G91" s="487">
        <v>20.485922443243815</v>
      </c>
      <c r="H91" s="487">
        <v>21.290604465130407</v>
      </c>
      <c r="I91" s="487">
        <v>19.506465827560689</v>
      </c>
      <c r="J91" s="487">
        <v>19.875031570173995</v>
      </c>
      <c r="K91" s="487">
        <v>20.278535402034429</v>
      </c>
      <c r="L91" s="487">
        <v>19.852607024872317</v>
      </c>
      <c r="M91" s="487">
        <v>20.123762748676032</v>
      </c>
      <c r="N91" s="487">
        <v>19.795740887149346</v>
      </c>
      <c r="O91" s="487">
        <v>20.051507645002381</v>
      </c>
      <c r="P91" s="574">
        <v>19.94700434875875</v>
      </c>
      <c r="Q91" s="577">
        <v>20.150450857427053</v>
      </c>
      <c r="R91" s="2"/>
      <c r="S91"/>
      <c r="T91" s="1210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</row>
    <row r="92" spans="1:66" s="8" customFormat="1" ht="18.75" customHeight="1">
      <c r="A92" s="20"/>
      <c r="B92" s="284"/>
      <c r="C92" s="517"/>
      <c r="D92" s="522" t="s">
        <v>215</v>
      </c>
      <c r="E92" s="487">
        <v>19.828497539585481</v>
      </c>
      <c r="F92" s="487">
        <v>22.15070139028089</v>
      </c>
      <c r="G92" s="487">
        <v>20.144093323219742</v>
      </c>
      <c r="H92" s="487">
        <v>21.453048471364799</v>
      </c>
      <c r="I92" s="487">
        <v>19.615299278190232</v>
      </c>
      <c r="J92" s="487">
        <v>20.55768922567427</v>
      </c>
      <c r="K92" s="487">
        <v>21.08460981641111</v>
      </c>
      <c r="L92" s="487">
        <v>20.722153428794392</v>
      </c>
      <c r="M92" s="487">
        <v>20.412154374777451</v>
      </c>
      <c r="N92" s="487">
        <v>19.531077278365256</v>
      </c>
      <c r="O92" s="487">
        <v>19.574797378497216</v>
      </c>
      <c r="P92" s="574">
        <v>19.647490133402453</v>
      </c>
      <c r="Q92" s="577">
        <v>20.369891975625908</v>
      </c>
      <c r="R92" s="2"/>
      <c r="S92"/>
      <c r="T92" s="1210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</row>
    <row r="93" spans="1:66" s="8" customFormat="1" ht="18.75" customHeight="1">
      <c r="A93" s="20"/>
      <c r="B93" s="284"/>
      <c r="C93" s="2089" t="s">
        <v>333</v>
      </c>
      <c r="D93" s="2090"/>
      <c r="E93" s="490">
        <v>22.280757498522753</v>
      </c>
      <c r="F93" s="490">
        <v>22.135353495332026</v>
      </c>
      <c r="G93" s="490">
        <v>22.463596239306131</v>
      </c>
      <c r="H93" s="490">
        <v>22.7193655825943</v>
      </c>
      <c r="I93" s="490">
        <v>21.653667093741682</v>
      </c>
      <c r="J93" s="490">
        <v>21.553547515708168</v>
      </c>
      <c r="K93" s="490">
        <v>22.17894003886342</v>
      </c>
      <c r="L93" s="490">
        <v>21.758463084483385</v>
      </c>
      <c r="M93" s="490">
        <v>21.662704249075873</v>
      </c>
      <c r="N93" s="490">
        <v>21.518324115722685</v>
      </c>
      <c r="O93" s="490">
        <v>21.485482384765682</v>
      </c>
      <c r="P93" s="575">
        <v>21.828349281015168</v>
      </c>
      <c r="Q93" s="578">
        <v>21.928712605679809</v>
      </c>
      <c r="R93" s="2"/>
      <c r="S93"/>
      <c r="T93" s="1210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</row>
    <row r="94" spans="1:66" s="8" customFormat="1" ht="18.75" customHeight="1">
      <c r="A94" s="20"/>
      <c r="B94" s="512">
        <v>10</v>
      </c>
      <c r="C94" s="519" t="s">
        <v>16</v>
      </c>
      <c r="D94" s="522" t="s">
        <v>213</v>
      </c>
      <c r="E94" s="487">
        <v>19.883605008716664</v>
      </c>
      <c r="F94" s="487">
        <v>19.544743632756688</v>
      </c>
      <c r="G94" s="487">
        <v>19.969680961763835</v>
      </c>
      <c r="H94" s="487">
        <v>22.263886565546066</v>
      </c>
      <c r="I94" s="487">
        <v>21.431932801773996</v>
      </c>
      <c r="J94" s="487">
        <v>22.759198268395789</v>
      </c>
      <c r="K94" s="487">
        <v>23.461951723040393</v>
      </c>
      <c r="L94" s="487">
        <v>21.261128015294087</v>
      </c>
      <c r="M94" s="487">
        <v>22.579962177275398</v>
      </c>
      <c r="N94" s="487">
        <v>20.768155553758067</v>
      </c>
      <c r="O94" s="487">
        <v>19.96099256207982</v>
      </c>
      <c r="P94" s="574">
        <v>22.166101539211933</v>
      </c>
      <c r="Q94" s="579">
        <v>21.131212413746905</v>
      </c>
      <c r="R94" s="2"/>
      <c r="S94"/>
      <c r="T94" s="1210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</row>
    <row r="95" spans="1:66" s="8" customFormat="1" ht="18.75" customHeight="1">
      <c r="A95" s="20"/>
      <c r="B95" s="284"/>
      <c r="C95" s="521"/>
      <c r="D95" s="522" t="s">
        <v>324</v>
      </c>
      <c r="E95" s="487">
        <v>17.117916390560669</v>
      </c>
      <c r="F95" s="487">
        <v>19.243825397918279</v>
      </c>
      <c r="G95" s="487">
        <v>16.08985254464482</v>
      </c>
      <c r="H95" s="487">
        <v>18.65937603622222</v>
      </c>
      <c r="I95" s="487">
        <v>15.774442312959355</v>
      </c>
      <c r="J95" s="487">
        <v>15.084457966422823</v>
      </c>
      <c r="K95" s="487">
        <v>14.678377104075119</v>
      </c>
      <c r="L95" s="487">
        <v>13.252854427621761</v>
      </c>
      <c r="M95" s="487">
        <v>12.679888283369868</v>
      </c>
      <c r="N95" s="487">
        <v>12.525076112058001</v>
      </c>
      <c r="O95" s="487">
        <v>13.085560918423301</v>
      </c>
      <c r="P95" s="574">
        <v>13.931740231691151</v>
      </c>
      <c r="Q95" s="577">
        <v>14.379042811791081</v>
      </c>
      <c r="R95" s="2"/>
      <c r="S95"/>
      <c r="T95" s="1210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</row>
    <row r="96" spans="1:66" s="8" customFormat="1" ht="18.75" customHeight="1">
      <c r="A96" s="20"/>
      <c r="B96" s="284"/>
      <c r="C96" s="521"/>
      <c r="D96" s="522" t="s">
        <v>290</v>
      </c>
      <c r="E96" s="487">
        <v>19.925527946417354</v>
      </c>
      <c r="F96" s="487">
        <v>17.649208932408936</v>
      </c>
      <c r="G96" s="487">
        <v>19.98261344041692</v>
      </c>
      <c r="H96" s="487">
        <v>20.213093624155249</v>
      </c>
      <c r="I96" s="487">
        <v>19.320490827115741</v>
      </c>
      <c r="J96" s="487">
        <v>18.909406584215695</v>
      </c>
      <c r="K96" s="487">
        <v>19.801823719244972</v>
      </c>
      <c r="L96" s="487">
        <v>19.463108630188607</v>
      </c>
      <c r="M96" s="487">
        <v>19.352316502753851</v>
      </c>
      <c r="N96" s="487">
        <v>19.179977793717164</v>
      </c>
      <c r="O96" s="487">
        <v>19.094534019414759</v>
      </c>
      <c r="P96" s="574">
        <v>19.229054083936127</v>
      </c>
      <c r="Q96" s="577">
        <v>19.335452625746314</v>
      </c>
      <c r="R96" s="2"/>
      <c r="S96"/>
      <c r="T96" s="1210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</row>
    <row r="97" spans="1:66" s="8" customFormat="1" ht="18.75" customHeight="1">
      <c r="A97" s="20"/>
      <c r="B97" s="284"/>
      <c r="C97" s="521"/>
      <c r="D97" s="522" t="s">
        <v>291</v>
      </c>
      <c r="E97" s="487">
        <v>19.928445106484055</v>
      </c>
      <c r="F97" s="487">
        <v>19.715421354226581</v>
      </c>
      <c r="G97" s="487">
        <v>20.027039041155611</v>
      </c>
      <c r="H97" s="487">
        <v>20.136907261778251</v>
      </c>
      <c r="I97" s="487">
        <v>19.227983163537754</v>
      </c>
      <c r="J97" s="487">
        <v>18.985575588387988</v>
      </c>
      <c r="K97" s="487">
        <v>19.476064474385872</v>
      </c>
      <c r="L97" s="487">
        <v>19.160169056277599</v>
      </c>
      <c r="M97" s="487">
        <v>19.001984296293418</v>
      </c>
      <c r="N97" s="487">
        <v>18.884678667780896</v>
      </c>
      <c r="O97" s="487">
        <v>18.901094713894832</v>
      </c>
      <c r="P97" s="574">
        <v>19.169791415051364</v>
      </c>
      <c r="Q97" s="577">
        <v>19.398166967122428</v>
      </c>
      <c r="R97" s="2"/>
      <c r="S97"/>
      <c r="T97" s="1210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</row>
    <row r="98" spans="1:66" s="8" customFormat="1" ht="18.75" customHeight="1">
      <c r="A98" s="20"/>
      <c r="B98" s="284"/>
      <c r="C98" s="521"/>
      <c r="D98" s="522" t="s">
        <v>325</v>
      </c>
      <c r="E98" s="487">
        <v>16.905298971935341</v>
      </c>
      <c r="F98" s="487">
        <v>18.611166330029874</v>
      </c>
      <c r="G98" s="487">
        <v>18.931056220891442</v>
      </c>
      <c r="H98" s="487">
        <v>17.653941069243551</v>
      </c>
      <c r="I98" s="487">
        <v>18.150138669888552</v>
      </c>
      <c r="J98" s="487">
        <v>17.189407859212249</v>
      </c>
      <c r="K98" s="487">
        <v>16.537692676605293</v>
      </c>
      <c r="L98" s="487">
        <v>16.278452458467505</v>
      </c>
      <c r="M98" s="487">
        <v>15.624371050955579</v>
      </c>
      <c r="N98" s="487">
        <v>16.329078655547772</v>
      </c>
      <c r="O98" s="487">
        <v>17.979268905327814</v>
      </c>
      <c r="P98" s="574">
        <v>18.557826530252193</v>
      </c>
      <c r="Q98" s="577">
        <v>17.378737961452288</v>
      </c>
      <c r="R98" s="2"/>
      <c r="S98"/>
      <c r="T98" s="1210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</row>
    <row r="99" spans="1:66" s="8" customFormat="1" ht="18.75" customHeight="1">
      <c r="A99" s="20"/>
      <c r="B99" s="284"/>
      <c r="C99" s="521"/>
      <c r="D99" s="522" t="s">
        <v>326</v>
      </c>
      <c r="E99" s="487">
        <v>15.393769771479626</v>
      </c>
      <c r="F99" s="487">
        <v>15.281217933826165</v>
      </c>
      <c r="G99" s="487">
        <v>15.516370634072326</v>
      </c>
      <c r="H99" s="487">
        <v>15.660751459965429</v>
      </c>
      <c r="I99" s="487">
        <v>14.83472781281886</v>
      </c>
      <c r="J99" s="487">
        <v>14.512480767077275</v>
      </c>
      <c r="K99" s="487">
        <v>15.004326604303358</v>
      </c>
      <c r="L99" s="487">
        <v>14.64723147802672</v>
      </c>
      <c r="M99" s="487">
        <v>14.544392069038917</v>
      </c>
      <c r="N99" s="487">
        <v>14.4366637674266</v>
      </c>
      <c r="O99" s="487">
        <v>14.359020679754376</v>
      </c>
      <c r="P99" s="574">
        <v>14.530008356166718</v>
      </c>
      <c r="Q99" s="577">
        <v>14.877122469190628</v>
      </c>
      <c r="R99" s="2"/>
      <c r="S99"/>
      <c r="T99" s="1210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</row>
    <row r="100" spans="1:66" s="8" customFormat="1" ht="18.75" customHeight="1">
      <c r="A100" s="20"/>
      <c r="B100" s="284"/>
      <c r="C100" s="521"/>
      <c r="D100" s="522" t="s">
        <v>327</v>
      </c>
      <c r="E100" s="487">
        <v>13.021064337384306</v>
      </c>
      <c r="F100" s="487">
        <v>12.928910111994568</v>
      </c>
      <c r="G100" s="487">
        <v>13.310391707058752</v>
      </c>
      <c r="H100" s="487">
        <v>13.231826265887836</v>
      </c>
      <c r="I100" s="487">
        <v>11.941742117122377</v>
      </c>
      <c r="J100" s="487">
        <v>11.914506372450852</v>
      </c>
      <c r="K100" s="487">
        <v>12.366813364278697</v>
      </c>
      <c r="L100" s="487">
        <v>12.11269246392248</v>
      </c>
      <c r="M100" s="487">
        <v>11.85122831689127</v>
      </c>
      <c r="N100" s="487">
        <v>11.714586636691891</v>
      </c>
      <c r="O100" s="487">
        <v>11.843406816672145</v>
      </c>
      <c r="P100" s="574">
        <v>12.089324333042821</v>
      </c>
      <c r="Q100" s="577">
        <v>12.421281246179051</v>
      </c>
      <c r="R100" s="2"/>
      <c r="S100"/>
      <c r="T100" s="121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 spans="1:66" s="8" customFormat="1" ht="18.75" customHeight="1">
      <c r="A101" s="20"/>
      <c r="B101" s="284"/>
      <c r="C101" s="521"/>
      <c r="D101" s="522" t="s">
        <v>328</v>
      </c>
      <c r="E101" s="487"/>
      <c r="F101" s="487"/>
      <c r="G101" s="487">
        <v>19.428522294807767</v>
      </c>
      <c r="H101" s="487">
        <v>19.668379504456706</v>
      </c>
      <c r="I101" s="487">
        <v>18.936625348803773</v>
      </c>
      <c r="J101" s="487">
        <v>21.40051055504</v>
      </c>
      <c r="K101" s="487">
        <v>18.993159122400392</v>
      </c>
      <c r="L101" s="487">
        <v>18.8499554667304</v>
      </c>
      <c r="M101" s="487">
        <v>18.716330252309092</v>
      </c>
      <c r="N101" s="487">
        <v>18.579916967906346</v>
      </c>
      <c r="O101" s="487"/>
      <c r="P101" s="574"/>
      <c r="Q101" s="577">
        <v>19.084506704728206</v>
      </c>
      <c r="R101" s="2"/>
      <c r="S101"/>
      <c r="T101" s="1210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</row>
    <row r="102" spans="1:66" s="8" customFormat="1" ht="18.75" customHeight="1">
      <c r="A102" s="20"/>
      <c r="B102" s="284"/>
      <c r="C102" s="521"/>
      <c r="D102" s="522" t="s">
        <v>329</v>
      </c>
      <c r="E102" s="487">
        <v>19.53551172257793</v>
      </c>
      <c r="F102" s="487">
        <v>19.260961705722217</v>
      </c>
      <c r="G102" s="487">
        <v>19.581024549122553</v>
      </c>
      <c r="H102" s="487">
        <v>19.738189930946692</v>
      </c>
      <c r="I102" s="487">
        <v>19.003897843427698</v>
      </c>
      <c r="J102" s="487">
        <v>18.661086168121908</v>
      </c>
      <c r="K102" s="487">
        <v>19.232378689090648</v>
      </c>
      <c r="L102" s="487">
        <v>18.907204269964183</v>
      </c>
      <c r="M102" s="487">
        <v>18.700240689925913</v>
      </c>
      <c r="N102" s="487">
        <v>18.497119727999895</v>
      </c>
      <c r="O102" s="487">
        <v>18.453597958988045</v>
      </c>
      <c r="P102" s="574">
        <v>18.592297510241913</v>
      </c>
      <c r="Q102" s="577">
        <v>19.004500726150923</v>
      </c>
      <c r="R102" s="2"/>
      <c r="S102"/>
      <c r="T102" s="1210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</row>
    <row r="103" spans="1:66" s="8" customFormat="1" ht="18.75" customHeight="1">
      <c r="A103" s="20"/>
      <c r="B103" s="284"/>
      <c r="C103" s="521"/>
      <c r="D103" s="522" t="s">
        <v>330</v>
      </c>
      <c r="E103" s="487">
        <v>19.854299810484839</v>
      </c>
      <c r="F103" s="487">
        <v>19.681688279023067</v>
      </c>
      <c r="G103" s="487">
        <v>19.89462051226991</v>
      </c>
      <c r="H103" s="487">
        <v>20.054711782787862</v>
      </c>
      <c r="I103" s="487">
        <v>19.216767147005267</v>
      </c>
      <c r="J103" s="487">
        <v>19.013382114000823</v>
      </c>
      <c r="K103" s="487">
        <v>19.568209381015642</v>
      </c>
      <c r="L103" s="487">
        <v>19.213099479573124</v>
      </c>
      <c r="M103" s="487">
        <v>19.070876139627028</v>
      </c>
      <c r="N103" s="487">
        <v>18.937406653508411</v>
      </c>
      <c r="O103" s="487">
        <v>18.865796610602853</v>
      </c>
      <c r="P103" s="574">
        <v>19.054789361327792</v>
      </c>
      <c r="Q103" s="577">
        <v>19.333087907505167</v>
      </c>
      <c r="R103" s="2"/>
      <c r="S103"/>
      <c r="T103" s="1210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</row>
    <row r="104" spans="1:66" s="8" customFormat="1" ht="18.75" customHeight="1">
      <c r="A104" s="20"/>
      <c r="B104" s="284"/>
      <c r="C104" s="517"/>
      <c r="D104" s="522" t="s">
        <v>331</v>
      </c>
      <c r="E104" s="487">
        <v>29.117129656880053</v>
      </c>
      <c r="F104" s="487">
        <v>28.819721277787284</v>
      </c>
      <c r="G104" s="487">
        <v>28.787211232082335</v>
      </c>
      <c r="H104" s="487">
        <v>28.978260909159047</v>
      </c>
      <c r="I104" s="487">
        <v>28.599604174612882</v>
      </c>
      <c r="J104" s="487">
        <v>28.624481034924781</v>
      </c>
      <c r="K104" s="487">
        <v>28.573118876771911</v>
      </c>
      <c r="L104" s="487">
        <v>28.469257201442524</v>
      </c>
      <c r="M104" s="487">
        <v>28.268289870031587</v>
      </c>
      <c r="N104" s="487">
        <v>28.077470199344464</v>
      </c>
      <c r="O104" s="487">
        <v>25.985400793610104</v>
      </c>
      <c r="P104" s="574">
        <v>25.38160067685472</v>
      </c>
      <c r="Q104" s="577">
        <v>28.137349466412491</v>
      </c>
      <c r="R104" s="2"/>
      <c r="S104"/>
      <c r="T104" s="1210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</row>
    <row r="105" spans="1:66" s="8" customFormat="1" ht="18.75" customHeight="1">
      <c r="A105" s="20"/>
      <c r="B105" s="284"/>
      <c r="C105" s="517"/>
      <c r="D105" s="522" t="s">
        <v>214</v>
      </c>
      <c r="E105" s="487">
        <v>18.401290918578162</v>
      </c>
      <c r="F105" s="487">
        <v>19.063232834918995</v>
      </c>
      <c r="G105" s="487">
        <v>18.76019935991015</v>
      </c>
      <c r="H105" s="487">
        <v>19.456017627723785</v>
      </c>
      <c r="I105" s="487">
        <v>19.731591297558161</v>
      </c>
      <c r="J105" s="487">
        <v>21.633015306690513</v>
      </c>
      <c r="K105" s="487">
        <v>22.158826567117011</v>
      </c>
      <c r="L105" s="487">
        <v>20.922883342368284</v>
      </c>
      <c r="M105" s="487">
        <v>20.97361144352384</v>
      </c>
      <c r="N105" s="487">
        <v>19.453069196145318</v>
      </c>
      <c r="O105" s="487">
        <v>19.063399810170061</v>
      </c>
      <c r="P105" s="574">
        <v>18.751288847843032</v>
      </c>
      <c r="Q105" s="577">
        <v>19.764612635929677</v>
      </c>
      <c r="R105" s="2"/>
      <c r="S105"/>
      <c r="T105" s="1210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</row>
    <row r="106" spans="1:66" s="8" customFormat="1" ht="18.75" customHeight="1">
      <c r="A106" s="20"/>
      <c r="B106" s="284"/>
      <c r="C106" s="517"/>
      <c r="D106" s="522" t="s">
        <v>215</v>
      </c>
      <c r="E106" s="487">
        <v>17.663326260214735</v>
      </c>
      <c r="F106" s="487">
        <v>18.487263576751591</v>
      </c>
      <c r="G106" s="487">
        <v>17.860478341539075</v>
      </c>
      <c r="H106" s="487">
        <v>18.475768836622457</v>
      </c>
      <c r="I106" s="487">
        <v>18.042238344631137</v>
      </c>
      <c r="J106" s="487">
        <v>19.22183187159472</v>
      </c>
      <c r="K106" s="487">
        <v>19.854278184810301</v>
      </c>
      <c r="L106" s="487">
        <v>19.060619854118862</v>
      </c>
      <c r="M106" s="487">
        <v>19.252545434199583</v>
      </c>
      <c r="N106" s="487">
        <v>18.416277315923953</v>
      </c>
      <c r="O106" s="487">
        <v>17.876158433179377</v>
      </c>
      <c r="P106" s="574">
        <v>17.372231636082319</v>
      </c>
      <c r="Q106" s="577">
        <v>18.420107678834569</v>
      </c>
      <c r="R106" s="2"/>
      <c r="S106"/>
      <c r="T106" s="1210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</row>
    <row r="107" spans="1:66" s="8" customFormat="1" ht="18.75" customHeight="1">
      <c r="A107" s="20"/>
      <c r="B107" s="284"/>
      <c r="C107" s="2089" t="s">
        <v>333</v>
      </c>
      <c r="D107" s="2090"/>
      <c r="E107" s="490">
        <v>19.51407671860688</v>
      </c>
      <c r="F107" s="490">
        <v>19.161817755412194</v>
      </c>
      <c r="G107" s="490">
        <v>19.789651930554186</v>
      </c>
      <c r="H107" s="490">
        <v>19.843591349492684</v>
      </c>
      <c r="I107" s="490">
        <v>19.097150169948069</v>
      </c>
      <c r="J107" s="490">
        <v>18.835334102442463</v>
      </c>
      <c r="K107" s="490">
        <v>19.263838080723207</v>
      </c>
      <c r="L107" s="490">
        <v>18.890437603422914</v>
      </c>
      <c r="M107" s="490">
        <v>18.681765730924251</v>
      </c>
      <c r="N107" s="490">
        <v>18.576463240943021</v>
      </c>
      <c r="O107" s="490">
        <v>18.739376529197994</v>
      </c>
      <c r="P107" s="575">
        <v>19.006649299710237</v>
      </c>
      <c r="Q107" s="578">
        <v>19.129238373223693</v>
      </c>
      <c r="R107" s="2"/>
      <c r="S107"/>
      <c r="T107" s="1210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</row>
    <row r="108" spans="1:66" s="8" customFormat="1" ht="18.75" customHeight="1">
      <c r="A108" s="20"/>
      <c r="B108" s="512">
        <v>11</v>
      </c>
      <c r="C108" s="519" t="s">
        <v>19</v>
      </c>
      <c r="D108" s="522" t="s">
        <v>213</v>
      </c>
      <c r="E108" s="487">
        <v>14.298066659382368</v>
      </c>
      <c r="F108" s="487">
        <v>16.207044568914331</v>
      </c>
      <c r="G108" s="487">
        <v>14.737526968900102</v>
      </c>
      <c r="H108" s="487">
        <v>14.850674416219306</v>
      </c>
      <c r="I108" s="487">
        <v>14.576120005353113</v>
      </c>
      <c r="J108" s="487">
        <v>15.716711985213134</v>
      </c>
      <c r="K108" s="487">
        <v>16.564426852145839</v>
      </c>
      <c r="L108" s="487">
        <v>15.350451767959928</v>
      </c>
      <c r="M108" s="487">
        <v>14.007106157057066</v>
      </c>
      <c r="N108" s="487">
        <v>13.057350546804363</v>
      </c>
      <c r="O108" s="487">
        <v>14.220903226122095</v>
      </c>
      <c r="P108" s="574">
        <v>14.977329578685588</v>
      </c>
      <c r="Q108" s="579">
        <v>14.784846862424832</v>
      </c>
      <c r="R108" s="2"/>
      <c r="S108"/>
      <c r="T108" s="1210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</row>
    <row r="109" spans="1:66" s="8" customFormat="1" ht="18.75" customHeight="1">
      <c r="A109" s="20"/>
      <c r="B109" s="284"/>
      <c r="C109" s="517"/>
      <c r="D109" s="522" t="s">
        <v>324</v>
      </c>
      <c r="E109" s="487">
        <v>16.006275403378716</v>
      </c>
      <c r="F109" s="487">
        <v>17.964856690574109</v>
      </c>
      <c r="G109" s="487">
        <v>16.55131592976733</v>
      </c>
      <c r="H109" s="487">
        <v>17.223822860725658</v>
      </c>
      <c r="I109" s="487">
        <v>10.266555967951629</v>
      </c>
      <c r="J109" s="487">
        <v>17.684176216357585</v>
      </c>
      <c r="K109" s="487">
        <v>17.16013499414403</v>
      </c>
      <c r="L109" s="487">
        <v>15.311742442084981</v>
      </c>
      <c r="M109" s="487">
        <v>15.12536147449789</v>
      </c>
      <c r="N109" s="487">
        <v>14.275847940305406</v>
      </c>
      <c r="O109" s="487">
        <v>14.720059838447664</v>
      </c>
      <c r="P109" s="574">
        <v>15.332239083366961</v>
      </c>
      <c r="Q109" s="577">
        <v>15.287986595868421</v>
      </c>
      <c r="R109" s="2"/>
      <c r="S109"/>
      <c r="T109" s="1210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</row>
    <row r="110" spans="1:66" s="8" customFormat="1" ht="18.75" customHeight="1">
      <c r="A110" s="20"/>
      <c r="B110" s="284"/>
      <c r="C110" s="517"/>
      <c r="D110" s="522" t="s">
        <v>290</v>
      </c>
      <c r="E110" s="487">
        <v>17.394587334529433</v>
      </c>
      <c r="F110" s="487">
        <v>17.905066610521477</v>
      </c>
      <c r="G110" s="487">
        <v>18.182486599475592</v>
      </c>
      <c r="H110" s="487">
        <v>18.389274080152457</v>
      </c>
      <c r="I110" s="487">
        <v>17.522009698907624</v>
      </c>
      <c r="J110" s="487">
        <v>17.532663782068312</v>
      </c>
      <c r="K110" s="487">
        <v>17.851356791593773</v>
      </c>
      <c r="L110" s="487">
        <v>16.804480744974658</v>
      </c>
      <c r="M110" s="487">
        <v>16.769711187389934</v>
      </c>
      <c r="N110" s="487">
        <v>16.822795260503103</v>
      </c>
      <c r="O110" s="487">
        <v>16.866861040181995</v>
      </c>
      <c r="P110" s="574">
        <v>15.588931345525529</v>
      </c>
      <c r="Q110" s="577">
        <v>17.273237030078967</v>
      </c>
      <c r="R110" s="2"/>
      <c r="S110"/>
      <c r="T110" s="12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</row>
    <row r="111" spans="1:66" s="8" customFormat="1" ht="18.75" customHeight="1">
      <c r="A111" s="20"/>
      <c r="B111" s="284"/>
      <c r="C111" s="517"/>
      <c r="D111" s="522" t="s">
        <v>291</v>
      </c>
      <c r="E111" s="487">
        <v>17.435320635003823</v>
      </c>
      <c r="F111" s="487">
        <v>17.979382504127805</v>
      </c>
      <c r="G111" s="487">
        <v>18.082767621928177</v>
      </c>
      <c r="H111" s="487">
        <v>18.20418881236867</v>
      </c>
      <c r="I111" s="487">
        <v>17.339120182249339</v>
      </c>
      <c r="J111" s="487">
        <v>17.076171554642997</v>
      </c>
      <c r="K111" s="487">
        <v>17.266844813936395</v>
      </c>
      <c r="L111" s="487">
        <v>17.420599976002848</v>
      </c>
      <c r="M111" s="487">
        <v>17.275592065517927</v>
      </c>
      <c r="N111" s="487">
        <v>17.177715484925656</v>
      </c>
      <c r="O111" s="487">
        <v>17.221746156339826</v>
      </c>
      <c r="P111" s="574">
        <v>17.386870415332758</v>
      </c>
      <c r="Q111" s="577">
        <v>17.490990628440841</v>
      </c>
      <c r="R111" s="2"/>
      <c r="S111"/>
      <c r="T111" s="1210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</row>
    <row r="112" spans="1:66" s="8" customFormat="1" ht="18.75" customHeight="1">
      <c r="A112" s="20"/>
      <c r="B112" s="284"/>
      <c r="C112" s="517"/>
      <c r="D112" s="522" t="s">
        <v>325</v>
      </c>
      <c r="E112" s="487">
        <v>17.265524685500278</v>
      </c>
      <c r="F112" s="487">
        <v>15.740114377875219</v>
      </c>
      <c r="G112" s="487">
        <v>19.488694939934064</v>
      </c>
      <c r="H112" s="487">
        <v>14.171677813926374</v>
      </c>
      <c r="I112" s="487">
        <v>17.463598548333302</v>
      </c>
      <c r="J112" s="487">
        <v>14.332706559566926</v>
      </c>
      <c r="K112" s="487">
        <v>14.098917556141425</v>
      </c>
      <c r="L112" s="487">
        <v>14.055697910553508</v>
      </c>
      <c r="M112" s="487">
        <v>14.147569428417739</v>
      </c>
      <c r="N112" s="487">
        <v>14.757977442279454</v>
      </c>
      <c r="O112" s="487">
        <v>14.456702871379736</v>
      </c>
      <c r="P112" s="574">
        <v>13.495688029876172</v>
      </c>
      <c r="Q112" s="577">
        <v>15.24766028462137</v>
      </c>
      <c r="R112" s="2"/>
      <c r="S112"/>
      <c r="T112" s="1210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</row>
    <row r="113" spans="1:66" s="8" customFormat="1" ht="18.75" customHeight="1">
      <c r="A113" s="20"/>
      <c r="B113" s="284"/>
      <c r="C113" s="517"/>
      <c r="D113" s="522" t="s">
        <v>327</v>
      </c>
      <c r="E113" s="487">
        <v>12.884362926004368</v>
      </c>
      <c r="F113" s="487">
        <v>12.874073128698322</v>
      </c>
      <c r="G113" s="487">
        <v>13.078915729721146</v>
      </c>
      <c r="H113" s="487">
        <v>13.167726611705424</v>
      </c>
      <c r="I113" s="487">
        <v>12.564999810649812</v>
      </c>
      <c r="J113" s="487">
        <v>12.767391162874608</v>
      </c>
      <c r="K113" s="487">
        <v>12.625916247216342</v>
      </c>
      <c r="L113" s="487">
        <v>12.390790467481704</v>
      </c>
      <c r="M113" s="487">
        <v>12.069370325111432</v>
      </c>
      <c r="N113" s="487">
        <v>11.929598166153855</v>
      </c>
      <c r="O113" s="487">
        <v>11.56408240401475</v>
      </c>
      <c r="P113" s="574">
        <v>11.631188195704242</v>
      </c>
      <c r="Q113" s="577">
        <v>12.242573772619361</v>
      </c>
      <c r="R113" s="2"/>
      <c r="S113"/>
      <c r="T113" s="1210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</row>
    <row r="114" spans="1:66" s="8" customFormat="1" ht="18.75" customHeight="1">
      <c r="A114" s="20"/>
      <c r="B114" s="284"/>
      <c r="C114" s="517"/>
      <c r="D114" s="522" t="s">
        <v>328</v>
      </c>
      <c r="E114" s="487">
        <v>17.439611382830339</v>
      </c>
      <c r="F114" s="487">
        <v>17.633585647828021</v>
      </c>
      <c r="G114" s="487">
        <v>17.891373353279544</v>
      </c>
      <c r="H114" s="487">
        <v>18.049968812092978</v>
      </c>
      <c r="I114" s="487">
        <v>17.244826023037458</v>
      </c>
      <c r="J114" s="487">
        <v>17.069713771871218</v>
      </c>
      <c r="K114" s="487">
        <v>17.341136541238065</v>
      </c>
      <c r="L114" s="487">
        <v>17.150655631752748</v>
      </c>
      <c r="M114" s="487">
        <v>17.019343667894709</v>
      </c>
      <c r="N114" s="487">
        <v>16.904903150995288</v>
      </c>
      <c r="O114" s="487">
        <v>16.882855188334307</v>
      </c>
      <c r="P114" s="574">
        <v>17.036524689967472</v>
      </c>
      <c r="Q114" s="577">
        <v>17.299289674899164</v>
      </c>
      <c r="R114" s="2"/>
      <c r="S114"/>
      <c r="T114" s="1210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</row>
    <row r="115" spans="1:66" s="8" customFormat="1" ht="18.75" customHeight="1">
      <c r="A115" s="20"/>
      <c r="B115" s="284"/>
      <c r="C115" s="517"/>
      <c r="D115" s="522" t="s">
        <v>329</v>
      </c>
      <c r="E115" s="487">
        <v>17.77949637714125</v>
      </c>
      <c r="F115" s="487">
        <v>17.913570597470326</v>
      </c>
      <c r="G115" s="487">
        <v>18.164976833805113</v>
      </c>
      <c r="H115" s="487">
        <v>18.316649418190565</v>
      </c>
      <c r="I115" s="487">
        <v>17.517709943033132</v>
      </c>
      <c r="J115" s="487">
        <v>17.295249309885239</v>
      </c>
      <c r="K115" s="487">
        <v>17.615506099326481</v>
      </c>
      <c r="L115" s="487">
        <v>17.431268319710163</v>
      </c>
      <c r="M115" s="487">
        <v>17.277358986645478</v>
      </c>
      <c r="N115" s="487">
        <v>17.161690564438139</v>
      </c>
      <c r="O115" s="487">
        <v>17.149949619009117</v>
      </c>
      <c r="P115" s="574">
        <v>17.304445300543243</v>
      </c>
      <c r="Q115" s="577">
        <v>17.546880852744046</v>
      </c>
      <c r="R115" s="2"/>
      <c r="S115"/>
      <c r="T115" s="1210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</row>
    <row r="116" spans="1:66" s="8" customFormat="1" ht="18.75" customHeight="1">
      <c r="A116" s="20"/>
      <c r="B116" s="284"/>
      <c r="C116" s="517"/>
      <c r="D116" s="522" t="s">
        <v>330</v>
      </c>
      <c r="E116" s="487">
        <v>18.208327751866218</v>
      </c>
      <c r="F116" s="487">
        <v>18.446695429882858</v>
      </c>
      <c r="G116" s="487">
        <v>18.664104625356973</v>
      </c>
      <c r="H116" s="487">
        <v>18.826347258866964</v>
      </c>
      <c r="I116" s="487">
        <v>17.879229207677522</v>
      </c>
      <c r="J116" s="487">
        <v>17.819664439039627</v>
      </c>
      <c r="K116" s="487">
        <v>18.103829803313914</v>
      </c>
      <c r="L116" s="487">
        <v>17.890820072328321</v>
      </c>
      <c r="M116" s="487">
        <v>17.657831280212143</v>
      </c>
      <c r="N116" s="487">
        <v>17.546301177177767</v>
      </c>
      <c r="O116" s="487">
        <v>17.543656435983912</v>
      </c>
      <c r="P116" s="574">
        <v>17.553500857260932</v>
      </c>
      <c r="Q116" s="577">
        <v>17.998475942055496</v>
      </c>
      <c r="R116" s="2"/>
      <c r="S116"/>
      <c r="T116" s="1210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</row>
    <row r="117" spans="1:66" s="8" customFormat="1" ht="18.75" customHeight="1">
      <c r="A117" s="20"/>
      <c r="B117" s="284"/>
      <c r="C117" s="517"/>
      <c r="D117" s="522" t="s">
        <v>292</v>
      </c>
      <c r="E117" s="487">
        <v>17.954088395742907</v>
      </c>
      <c r="F117" s="487">
        <v>18.250149318544157</v>
      </c>
      <c r="G117" s="487">
        <v>18.39316417790771</v>
      </c>
      <c r="H117" s="487">
        <v>18.415235264030002</v>
      </c>
      <c r="I117" s="487">
        <v>17.446459326283399</v>
      </c>
      <c r="J117" s="487">
        <v>17.583869946591488</v>
      </c>
      <c r="K117" s="487">
        <v>17.695942706226006</v>
      </c>
      <c r="L117" s="487">
        <v>17.609965135978808</v>
      </c>
      <c r="M117" s="487">
        <v>17.670534524204065</v>
      </c>
      <c r="N117" s="487">
        <v>17.413432915441476</v>
      </c>
      <c r="O117" s="487">
        <v>17.201748537894979</v>
      </c>
      <c r="P117" s="574">
        <v>17.47204359907419</v>
      </c>
      <c r="Q117" s="577">
        <v>17.746272842611919</v>
      </c>
      <c r="R117" s="2"/>
      <c r="S117"/>
      <c r="T117" s="1210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</row>
    <row r="118" spans="1:66" s="8" customFormat="1" ht="18.75" customHeight="1">
      <c r="A118" s="20"/>
      <c r="B118" s="284"/>
      <c r="C118" s="517"/>
      <c r="D118" s="522" t="s">
        <v>293</v>
      </c>
      <c r="E118" s="487">
        <v>25.899838648212562</v>
      </c>
      <c r="F118" s="487">
        <v>26.072938939804573</v>
      </c>
      <c r="G118" s="487">
        <v>26.610752294281564</v>
      </c>
      <c r="H118" s="487">
        <v>25.752310967357857</v>
      </c>
      <c r="I118" s="487">
        <v>23.88310241821733</v>
      </c>
      <c r="J118" s="487">
        <v>23.922646545402419</v>
      </c>
      <c r="K118" s="487">
        <v>23.978513014435798</v>
      </c>
      <c r="L118" s="487">
        <v>24.40419736421417</v>
      </c>
      <c r="M118" s="487">
        <v>24.071024941340575</v>
      </c>
      <c r="N118" s="487">
        <v>23.484089306104689</v>
      </c>
      <c r="O118" s="487">
        <v>24.0784778328401</v>
      </c>
      <c r="P118" s="574">
        <v>23.977408998578689</v>
      </c>
      <c r="Q118" s="577">
        <v>24.628704866485158</v>
      </c>
      <c r="R118" s="2"/>
      <c r="S118"/>
      <c r="T118" s="1210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</row>
    <row r="119" spans="1:66" s="8" customFormat="1" ht="18.75" customHeight="1">
      <c r="A119" s="20"/>
      <c r="B119" s="284"/>
      <c r="C119" s="517"/>
      <c r="D119" s="522" t="s">
        <v>331</v>
      </c>
      <c r="E119" s="487">
        <v>29.072278955644226</v>
      </c>
      <c r="F119" s="487">
        <v>28.77507129633193</v>
      </c>
      <c r="G119" s="487">
        <v>28.829299793966605</v>
      </c>
      <c r="H119" s="487">
        <v>29.062143977988438</v>
      </c>
      <c r="I119" s="487">
        <v>28.680503968446782</v>
      </c>
      <c r="J119" s="487">
        <v>28.703859395248749</v>
      </c>
      <c r="K119" s="487">
        <v>28.823958280348098</v>
      </c>
      <c r="L119" s="487">
        <v>28.76559569584138</v>
      </c>
      <c r="M119" s="487">
        <v>28.563591110305794</v>
      </c>
      <c r="N119" s="487">
        <v>28.370099710050095</v>
      </c>
      <c r="O119" s="487">
        <v>26.298828776104365</v>
      </c>
      <c r="P119" s="574">
        <v>26.051784576578672</v>
      </c>
      <c r="Q119" s="577">
        <v>28.440961919107821</v>
      </c>
      <c r="R119" s="2"/>
      <c r="S119"/>
      <c r="T119" s="1210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</row>
    <row r="120" spans="1:66" s="8" customFormat="1" ht="18.75" customHeight="1">
      <c r="A120" s="20"/>
      <c r="B120" s="284"/>
      <c r="C120" s="517"/>
      <c r="D120" s="522" t="s">
        <v>214</v>
      </c>
      <c r="E120" s="487">
        <v>16.291590401838491</v>
      </c>
      <c r="F120" s="487">
        <v>16.753630864305656</v>
      </c>
      <c r="G120" s="487">
        <v>16.046663892914502</v>
      </c>
      <c r="H120" s="487">
        <v>16.960974701559739</v>
      </c>
      <c r="I120" s="487">
        <v>16.043263303394184</v>
      </c>
      <c r="J120" s="487">
        <v>16.796732843396335</v>
      </c>
      <c r="K120" s="487">
        <v>17.055868051918512</v>
      </c>
      <c r="L120" s="487">
        <v>16.327282085311133</v>
      </c>
      <c r="M120" s="487">
        <v>16.809244509230499</v>
      </c>
      <c r="N120" s="487">
        <v>15.057473415870451</v>
      </c>
      <c r="O120" s="487">
        <v>14.839450686881028</v>
      </c>
      <c r="P120" s="574">
        <v>15.09024821967453</v>
      </c>
      <c r="Q120" s="577">
        <v>16.131948712700584</v>
      </c>
      <c r="R120" s="2"/>
      <c r="S120"/>
      <c r="T120" s="121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</row>
    <row r="121" spans="1:66" s="8" customFormat="1" ht="18.75" customHeight="1">
      <c r="A121" s="20"/>
      <c r="B121" s="284"/>
      <c r="C121" s="517"/>
      <c r="D121" s="522" t="s">
        <v>215</v>
      </c>
      <c r="E121" s="487">
        <v>15.346736658153944</v>
      </c>
      <c r="F121" s="487">
        <v>16.288447461785715</v>
      </c>
      <c r="G121" s="487">
        <v>16.302313256378078</v>
      </c>
      <c r="H121" s="487">
        <v>17.015592181093293</v>
      </c>
      <c r="I121" s="487">
        <v>16.558792855475915</v>
      </c>
      <c r="J121" s="487">
        <v>17.596765257798324</v>
      </c>
      <c r="K121" s="487">
        <v>17.518529661537308</v>
      </c>
      <c r="L121" s="487">
        <v>17.153508039953543</v>
      </c>
      <c r="M121" s="487">
        <v>17.050222043798136</v>
      </c>
      <c r="N121" s="487">
        <v>16.207579559101561</v>
      </c>
      <c r="O121" s="487">
        <v>15.973233855609545</v>
      </c>
      <c r="P121" s="574">
        <v>15.885092251365652</v>
      </c>
      <c r="Q121" s="577">
        <v>16.518665417069208</v>
      </c>
      <c r="R121" s="2"/>
      <c r="S121"/>
      <c r="T121" s="1210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</row>
    <row r="122" spans="1:66" s="8" customFormat="1" ht="18.75" customHeight="1">
      <c r="A122" s="20"/>
      <c r="B122" s="284"/>
      <c r="C122" s="2089" t="s">
        <v>333</v>
      </c>
      <c r="D122" s="2090"/>
      <c r="E122" s="490">
        <v>17.370893691394279</v>
      </c>
      <c r="F122" s="490">
        <v>17.780716762242911</v>
      </c>
      <c r="G122" s="490">
        <v>18.123368284559067</v>
      </c>
      <c r="H122" s="490">
        <v>17.896191190089109</v>
      </c>
      <c r="I122" s="490">
        <v>17.295033541375645</v>
      </c>
      <c r="J122" s="490">
        <v>16.96373421342069</v>
      </c>
      <c r="K122" s="490">
        <v>17.152180961120802</v>
      </c>
      <c r="L122" s="490">
        <v>17.014253918035045</v>
      </c>
      <c r="M122" s="490">
        <v>16.900599580590793</v>
      </c>
      <c r="N122" s="490">
        <v>16.813897141246027</v>
      </c>
      <c r="O122" s="490">
        <v>16.834391693559454</v>
      </c>
      <c r="P122" s="575">
        <v>16.661116861192543</v>
      </c>
      <c r="Q122" s="578">
        <v>17.232467639237981</v>
      </c>
      <c r="R122" s="2"/>
      <c r="S122"/>
      <c r="T122" s="1210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</row>
    <row r="123" spans="1:66" s="8" customFormat="1" ht="18.75" customHeight="1">
      <c r="A123" s="20"/>
      <c r="B123" s="512">
        <v>12</v>
      </c>
      <c r="C123" s="519" t="s">
        <v>20</v>
      </c>
      <c r="D123" s="522" t="s">
        <v>213</v>
      </c>
      <c r="E123" s="487">
        <v>13.865898459384471</v>
      </c>
      <c r="F123" s="487">
        <v>16.80666484708939</v>
      </c>
      <c r="G123" s="487">
        <v>17.211343430937369</v>
      </c>
      <c r="H123" s="487">
        <v>17.266136062502653</v>
      </c>
      <c r="I123" s="487">
        <v>17.050647974806566</v>
      </c>
      <c r="J123" s="487">
        <v>19.214961474268712</v>
      </c>
      <c r="K123" s="487">
        <v>16.89827165053061</v>
      </c>
      <c r="L123" s="487">
        <v>17.244846240000857</v>
      </c>
      <c r="M123" s="487">
        <v>17.020400762604584</v>
      </c>
      <c r="N123" s="487">
        <v>16.632053907224666</v>
      </c>
      <c r="O123" s="487">
        <v>17.079071734234525</v>
      </c>
      <c r="P123" s="574">
        <v>18.370012534910796</v>
      </c>
      <c r="Q123" s="579">
        <v>17.007508392011513</v>
      </c>
      <c r="R123" s="2"/>
      <c r="S123"/>
      <c r="T123" s="1210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</row>
    <row r="124" spans="1:66" s="8" customFormat="1" ht="18.75" customHeight="1">
      <c r="A124" s="20"/>
      <c r="B124" s="284"/>
      <c r="C124" s="517"/>
      <c r="D124" s="522" t="s">
        <v>324</v>
      </c>
      <c r="E124" s="487">
        <v>22.766949524168886</v>
      </c>
      <c r="F124" s="487">
        <v>25.481906870576367</v>
      </c>
      <c r="G124" s="487">
        <v>22.932581744987804</v>
      </c>
      <c r="H124" s="487">
        <v>25.888064244972259</v>
      </c>
      <c r="I124" s="487">
        <v>24.733119721893416</v>
      </c>
      <c r="J124" s="487">
        <v>26.466982683900454</v>
      </c>
      <c r="K124" s="487">
        <v>27.338181760600598</v>
      </c>
      <c r="L124" s="487">
        <v>27.001818738617288</v>
      </c>
      <c r="M124" s="487">
        <v>27.126200058528543</v>
      </c>
      <c r="N124" s="487">
        <v>24.10579259253478</v>
      </c>
      <c r="O124" s="487">
        <v>16.538335560944031</v>
      </c>
      <c r="P124" s="574">
        <v>16.436495633657731</v>
      </c>
      <c r="Q124" s="577">
        <v>23.644865903970594</v>
      </c>
      <c r="R124" s="2"/>
      <c r="S124"/>
      <c r="T124" s="1210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</row>
    <row r="125" spans="1:66" s="8" customFormat="1" ht="18.75" customHeight="1">
      <c r="A125" s="20"/>
      <c r="B125" s="284"/>
      <c r="C125" s="517"/>
      <c r="D125" s="522" t="s">
        <v>290</v>
      </c>
      <c r="E125" s="487">
        <v>16.201957563886044</v>
      </c>
      <c r="F125" s="487">
        <v>20.712116310528291</v>
      </c>
      <c r="G125" s="487">
        <v>21.161431216093</v>
      </c>
      <c r="H125" s="487">
        <v>20.950328580616336</v>
      </c>
      <c r="I125" s="487">
        <v>20.303264305883857</v>
      </c>
      <c r="J125" s="487">
        <v>20.108175832495991</v>
      </c>
      <c r="K125" s="487">
        <v>20.037009213716704</v>
      </c>
      <c r="L125" s="487">
        <v>19.999980442504924</v>
      </c>
      <c r="M125" s="487">
        <v>20.07332978040494</v>
      </c>
      <c r="N125" s="487">
        <v>19.466013215384088</v>
      </c>
      <c r="O125" s="487">
        <v>19.479149474313111</v>
      </c>
      <c r="P125" s="574">
        <v>19.466874986810403</v>
      </c>
      <c r="Q125" s="577">
        <v>19.822623893454228</v>
      </c>
      <c r="R125" s="2"/>
      <c r="S125"/>
      <c r="T125" s="1210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</row>
    <row r="126" spans="1:66" s="8" customFormat="1" ht="18.75" customHeight="1">
      <c r="A126" s="20"/>
      <c r="B126" s="284"/>
      <c r="C126" s="517"/>
      <c r="D126" s="522" t="s">
        <v>291</v>
      </c>
      <c r="E126" s="487">
        <v>16.158441942699366</v>
      </c>
      <c r="F126" s="487">
        <v>20.337343276303638</v>
      </c>
      <c r="G126" s="487">
        <v>21.102992604737207</v>
      </c>
      <c r="H126" s="487">
        <v>20.631961628957775</v>
      </c>
      <c r="I126" s="487">
        <v>20.217920844467841</v>
      </c>
      <c r="J126" s="487">
        <v>19.865694174842275</v>
      </c>
      <c r="K126" s="487">
        <v>20.299471886622875</v>
      </c>
      <c r="L126" s="487">
        <v>20.143794891559573</v>
      </c>
      <c r="M126" s="487">
        <v>20.099565574261106</v>
      </c>
      <c r="N126" s="487">
        <v>19.374198437332396</v>
      </c>
      <c r="O126" s="487">
        <v>19.888903034496053</v>
      </c>
      <c r="P126" s="574">
        <v>19.561813895184621</v>
      </c>
      <c r="Q126" s="577">
        <v>19.789850805752639</v>
      </c>
      <c r="R126" s="2"/>
      <c r="S126"/>
      <c r="T126" s="1210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</row>
    <row r="127" spans="1:66" s="8" customFormat="1" ht="18.75" customHeight="1">
      <c r="A127" s="20"/>
      <c r="B127" s="284"/>
      <c r="C127" s="517"/>
      <c r="D127" s="522" t="s">
        <v>325</v>
      </c>
      <c r="E127" s="487">
        <v>7.174397745974181</v>
      </c>
      <c r="F127" s="487">
        <v>8.7330578406777786</v>
      </c>
      <c r="G127" s="487">
        <v>7.2873648979271852</v>
      </c>
      <c r="H127" s="487">
        <v>7.5601096862631589</v>
      </c>
      <c r="I127" s="487">
        <v>7.0890303426092229</v>
      </c>
      <c r="J127" s="487">
        <v>7.2919696721156644</v>
      </c>
      <c r="K127" s="487">
        <v>7.3593294153405235</v>
      </c>
      <c r="L127" s="487">
        <v>7.5213141166857325</v>
      </c>
      <c r="M127" s="487">
        <v>7.5336519207244859</v>
      </c>
      <c r="N127" s="487">
        <v>7.5109508507334137</v>
      </c>
      <c r="O127" s="487">
        <v>16.738191142407381</v>
      </c>
      <c r="P127" s="574">
        <v>16.809933448907262</v>
      </c>
      <c r="Q127" s="577">
        <v>8.9675200068061347</v>
      </c>
      <c r="R127" s="2"/>
      <c r="S127"/>
      <c r="T127" s="1210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</row>
    <row r="128" spans="1:66" s="8" customFormat="1" ht="18.75" customHeight="1">
      <c r="A128" s="20"/>
      <c r="B128" s="284"/>
      <c r="C128" s="517"/>
      <c r="D128" s="522" t="s">
        <v>327</v>
      </c>
      <c r="E128" s="487">
        <v>11.792416931608035</v>
      </c>
      <c r="F128" s="487">
        <v>12.750167563828965</v>
      </c>
      <c r="G128" s="487">
        <v>14.095452550208339</v>
      </c>
      <c r="H128" s="487">
        <v>14.530962217070869</v>
      </c>
      <c r="I128" s="487">
        <v>12.468980947814185</v>
      </c>
      <c r="J128" s="487">
        <v>12.876450063835341</v>
      </c>
      <c r="K128" s="487">
        <v>12.411954250684719</v>
      </c>
      <c r="L128" s="487">
        <v>12.238829412175637</v>
      </c>
      <c r="M128" s="487">
        <v>12.667410302599928</v>
      </c>
      <c r="N128" s="487">
        <v>12.894070617969987</v>
      </c>
      <c r="O128" s="487">
        <v>12.9214409876134</v>
      </c>
      <c r="P128" s="574">
        <v>12.642186282779486</v>
      </c>
      <c r="Q128" s="577">
        <v>12.866656550798201</v>
      </c>
      <c r="R128" s="2"/>
      <c r="S128"/>
      <c r="T128" s="1210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</row>
    <row r="129" spans="1:66" s="8" customFormat="1" ht="18.75" customHeight="1">
      <c r="A129" s="20"/>
      <c r="B129" s="284"/>
      <c r="C129" s="517"/>
      <c r="D129" s="522" t="s">
        <v>292</v>
      </c>
      <c r="E129" s="487">
        <v>19.438950982825979</v>
      </c>
      <c r="F129" s="487">
        <v>20.376813540658894</v>
      </c>
      <c r="G129" s="487">
        <v>20.705575075906488</v>
      </c>
      <c r="H129" s="487">
        <v>21.368857671074981</v>
      </c>
      <c r="I129" s="487">
        <v>19.512730427746568</v>
      </c>
      <c r="J129" s="487">
        <v>19.509952140422502</v>
      </c>
      <c r="K129" s="487">
        <v>19.716380606850368</v>
      </c>
      <c r="L129" s="487">
        <v>20.130081301771558</v>
      </c>
      <c r="M129" s="487">
        <v>19.813971526740985</v>
      </c>
      <c r="N129" s="487">
        <v>19.382269607360719</v>
      </c>
      <c r="O129" s="487">
        <v>19.157801285230168</v>
      </c>
      <c r="P129" s="574">
        <v>20.245022530756003</v>
      </c>
      <c r="Q129" s="577">
        <v>19.963557844334979</v>
      </c>
      <c r="R129" s="2"/>
      <c r="S129"/>
      <c r="T129" s="1210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</row>
    <row r="130" spans="1:66" s="8" customFormat="1" ht="18.75" customHeight="1">
      <c r="A130" s="20"/>
      <c r="B130" s="284"/>
      <c r="C130" s="517"/>
      <c r="D130" s="522" t="s">
        <v>214</v>
      </c>
      <c r="E130" s="487">
        <v>19.116433536894451</v>
      </c>
      <c r="F130" s="487">
        <v>17.177405065073156</v>
      </c>
      <c r="G130" s="487">
        <v>22.274849069790591</v>
      </c>
      <c r="H130" s="487">
        <v>19.489041187536671</v>
      </c>
      <c r="I130" s="487">
        <v>23.316678939691787</v>
      </c>
      <c r="J130" s="487">
        <v>18.899495679213327</v>
      </c>
      <c r="K130" s="487">
        <v>23.794023159426747</v>
      </c>
      <c r="L130" s="487">
        <v>16.259456352942241</v>
      </c>
      <c r="M130" s="487">
        <v>21.190314961358535</v>
      </c>
      <c r="N130" s="487">
        <v>14.728650412791506</v>
      </c>
      <c r="O130" s="487">
        <v>20.866547714516194</v>
      </c>
      <c r="P130" s="574">
        <v>15.03640150191182</v>
      </c>
      <c r="Q130" s="577">
        <v>19.297928960564654</v>
      </c>
      <c r="R130" s="2"/>
      <c r="S130"/>
      <c r="T130" s="121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</row>
    <row r="131" spans="1:66" s="8" customFormat="1" ht="18.75" customHeight="1">
      <c r="A131" s="20"/>
      <c r="B131" s="284"/>
      <c r="C131" s="517"/>
      <c r="D131" s="522" t="s">
        <v>215</v>
      </c>
      <c r="E131" s="487">
        <v>15.001443827425149</v>
      </c>
      <c r="F131" s="487">
        <v>20.926265757437822</v>
      </c>
      <c r="G131" s="487">
        <v>18.275669143088834</v>
      </c>
      <c r="H131" s="487">
        <v>17.962267276867912</v>
      </c>
      <c r="I131" s="487">
        <v>19.814219613100057</v>
      </c>
      <c r="J131" s="487">
        <v>18.206909814453248</v>
      </c>
      <c r="K131" s="487">
        <v>18.173666287735379</v>
      </c>
      <c r="L131" s="487">
        <v>17.631507370994704</v>
      </c>
      <c r="M131" s="487">
        <v>18.659475614678534</v>
      </c>
      <c r="N131" s="487">
        <v>14.727023749112224</v>
      </c>
      <c r="O131" s="487">
        <v>18.581866598140518</v>
      </c>
      <c r="P131" s="574">
        <v>16.613061818824704</v>
      </c>
      <c r="Q131" s="577">
        <v>17.837526997910992</v>
      </c>
      <c r="R131" s="2"/>
      <c r="S131"/>
      <c r="T131" s="1210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</row>
    <row r="132" spans="1:66" s="8" customFormat="1" ht="18.75" customHeight="1">
      <c r="A132" s="20"/>
      <c r="B132" s="284"/>
      <c r="C132" s="2089" t="s">
        <v>333</v>
      </c>
      <c r="D132" s="2090"/>
      <c r="E132" s="490">
        <v>15.221584251968642</v>
      </c>
      <c r="F132" s="490">
        <v>18.920776973088806</v>
      </c>
      <c r="G132" s="490">
        <v>19.471328247900431</v>
      </c>
      <c r="H132" s="490">
        <v>18.982200090658598</v>
      </c>
      <c r="I132" s="490">
        <v>18.563422977529065</v>
      </c>
      <c r="J132" s="490">
        <v>18.271496854714879</v>
      </c>
      <c r="K132" s="490">
        <v>18.541877762399611</v>
      </c>
      <c r="L132" s="490">
        <v>18.347059182857993</v>
      </c>
      <c r="M132" s="490">
        <v>18.517077865052393</v>
      </c>
      <c r="N132" s="490">
        <v>17.838895341081574</v>
      </c>
      <c r="O132" s="490">
        <v>19.214983456983045</v>
      </c>
      <c r="P132" s="575">
        <v>18.923090769541432</v>
      </c>
      <c r="Q132" s="578">
        <v>18.399178234248264</v>
      </c>
      <c r="R132" s="2"/>
      <c r="S132"/>
      <c r="T132" s="1210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</row>
    <row r="133" spans="1:66" s="8" customFormat="1" ht="18.75" customHeight="1">
      <c r="A133" s="20"/>
      <c r="B133" s="512">
        <v>13</v>
      </c>
      <c r="C133" s="2091" t="s">
        <v>265</v>
      </c>
      <c r="D133" s="522" t="s">
        <v>291</v>
      </c>
      <c r="E133" s="487">
        <v>19.020825564317732</v>
      </c>
      <c r="F133" s="487">
        <v>20.017983771454745</v>
      </c>
      <c r="G133" s="487">
        <v>22.724289359455291</v>
      </c>
      <c r="H133" s="487">
        <v>22.29048969483781</v>
      </c>
      <c r="I133" s="487">
        <v>20.059403965246467</v>
      </c>
      <c r="J133" s="487">
        <v>20.89996400252841</v>
      </c>
      <c r="K133" s="487">
        <v>20.766716781965599</v>
      </c>
      <c r="L133" s="487">
        <v>20.971671397492983</v>
      </c>
      <c r="M133" s="487">
        <v>20.598575257021587</v>
      </c>
      <c r="N133" s="487">
        <v>20.389012648174436</v>
      </c>
      <c r="O133" s="487">
        <v>18.554786232519895</v>
      </c>
      <c r="P133" s="574">
        <v>19.915078303304519</v>
      </c>
      <c r="Q133" s="579">
        <v>20.524513634366723</v>
      </c>
      <c r="R133" s="2"/>
      <c r="S133"/>
      <c r="T133" s="1210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</row>
    <row r="134" spans="1:66" s="8" customFormat="1" ht="18.75" customHeight="1">
      <c r="A134" s="20"/>
      <c r="B134" s="284"/>
      <c r="C134" s="2092"/>
      <c r="D134" s="522" t="s">
        <v>325</v>
      </c>
      <c r="E134" s="487">
        <v>29.142670690546009</v>
      </c>
      <c r="F134" s="487">
        <v>24.068976326812564</v>
      </c>
      <c r="G134" s="487">
        <v>22.611012884958782</v>
      </c>
      <c r="H134" s="487">
        <v>22.947911420099764</v>
      </c>
      <c r="I134" s="487">
        <v>21.356715299677575</v>
      </c>
      <c r="J134" s="487">
        <v>21.372217771227685</v>
      </c>
      <c r="K134" s="487">
        <v>21.465076165412803</v>
      </c>
      <c r="L134" s="487">
        <v>21.383800928035892</v>
      </c>
      <c r="M134" s="487">
        <v>21.230220764106267</v>
      </c>
      <c r="N134" s="487">
        <v>21.087084502446736</v>
      </c>
      <c r="O134" s="487">
        <v>22.901401492729185</v>
      </c>
      <c r="P134" s="574">
        <v>24.011962626193601</v>
      </c>
      <c r="Q134" s="577">
        <v>22.771417292838947</v>
      </c>
      <c r="R134" s="2"/>
      <c r="S134"/>
      <c r="T134" s="1210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</row>
    <row r="135" spans="1:66" s="8" customFormat="1" ht="18.75" customHeight="1">
      <c r="A135" s="20"/>
      <c r="B135" s="284"/>
      <c r="C135" s="520"/>
      <c r="D135" s="522" t="s">
        <v>330</v>
      </c>
      <c r="E135" s="487" t="e">
        <v>#DIV/0!</v>
      </c>
      <c r="F135" s="487" t="e">
        <v>#DIV/0!</v>
      </c>
      <c r="G135" s="487">
        <v>27.483932470248163</v>
      </c>
      <c r="H135" s="487">
        <v>27.664925517508227</v>
      </c>
      <c r="I135" s="487">
        <v>27.301633585348384</v>
      </c>
      <c r="J135" s="487">
        <v>27.323866155092553</v>
      </c>
      <c r="K135" s="487">
        <v>30.51948523801563</v>
      </c>
      <c r="L135" s="487">
        <v>30.412964612343309</v>
      </c>
      <c r="M135" s="487">
        <v>30.199391482261632</v>
      </c>
      <c r="N135" s="487">
        <v>25.7422641352379</v>
      </c>
      <c r="O135" s="487">
        <v>27.541638512558517</v>
      </c>
      <c r="P135" s="574">
        <v>27.941728661613233</v>
      </c>
      <c r="Q135" s="577">
        <v>28.213183037022752</v>
      </c>
      <c r="R135" s="2"/>
      <c r="S135"/>
      <c r="T135" s="1210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</row>
    <row r="136" spans="1:66" s="8" customFormat="1" ht="18.75" customHeight="1">
      <c r="A136" s="20"/>
      <c r="B136" s="284"/>
      <c r="C136" s="2089" t="s">
        <v>333</v>
      </c>
      <c r="D136" s="2090"/>
      <c r="E136" s="490">
        <v>19.663088557518897</v>
      </c>
      <c r="F136" s="490">
        <v>20.322471960225396</v>
      </c>
      <c r="G136" s="490">
        <v>22.71867099099746</v>
      </c>
      <c r="H136" s="490">
        <v>22.338484507991751</v>
      </c>
      <c r="I136" s="490">
        <v>20.14359577295399</v>
      </c>
      <c r="J136" s="490">
        <v>20.934442764751839</v>
      </c>
      <c r="K136" s="490">
        <v>20.818586000334754</v>
      </c>
      <c r="L136" s="490">
        <v>21.000685834843701</v>
      </c>
      <c r="M136" s="490">
        <v>20.641123822323966</v>
      </c>
      <c r="N136" s="490">
        <v>20.429362489659976</v>
      </c>
      <c r="O136" s="490">
        <v>18.809683379872965</v>
      </c>
      <c r="P136" s="575">
        <v>20.164197395381763</v>
      </c>
      <c r="Q136" s="578">
        <v>20.670054470520014</v>
      </c>
      <c r="R136" s="2"/>
      <c r="S136"/>
      <c r="T136" s="1210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</row>
    <row r="137" spans="1:66" s="8" customFormat="1" ht="18.75" customHeight="1">
      <c r="A137" s="20"/>
      <c r="B137" s="512">
        <v>14</v>
      </c>
      <c r="C137" s="519" t="s">
        <v>266</v>
      </c>
      <c r="D137" s="522" t="s">
        <v>324</v>
      </c>
      <c r="E137" s="487">
        <v>6.5204569275122086</v>
      </c>
      <c r="F137" s="487">
        <v>7.6817294588939022</v>
      </c>
      <c r="G137" s="487">
        <v>5.6031689531482041</v>
      </c>
      <c r="H137" s="487">
        <v>8.9487898853061818</v>
      </c>
      <c r="I137" s="487">
        <v>6.4031558617651099</v>
      </c>
      <c r="J137" s="487">
        <v>7.4780686940481598</v>
      </c>
      <c r="K137" s="487">
        <v>5.8266494289028774</v>
      </c>
      <c r="L137" s="487">
        <v>6.0812940557331361</v>
      </c>
      <c r="M137" s="487">
        <v>6.3010862653610529</v>
      </c>
      <c r="N137" s="487">
        <v>6.990071853663693</v>
      </c>
      <c r="O137" s="487">
        <v>5.692750061390031</v>
      </c>
      <c r="P137" s="574">
        <v>5.8513862535224686</v>
      </c>
      <c r="Q137" s="579">
        <v>6.4965915937721634</v>
      </c>
      <c r="R137" s="2"/>
      <c r="S137"/>
      <c r="T137" s="1210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</row>
    <row r="138" spans="1:66" s="8" customFormat="1" ht="18.75" customHeight="1">
      <c r="A138" s="20"/>
      <c r="B138" s="284"/>
      <c r="C138" s="523"/>
      <c r="D138" s="91" t="s">
        <v>290</v>
      </c>
      <c r="E138" s="487">
        <v>30.60183963663679</v>
      </c>
      <c r="F138" s="487">
        <v>33.631788891276678</v>
      </c>
      <c r="G138" s="487">
        <v>33.750540951870491</v>
      </c>
      <c r="H138" s="487">
        <v>31.236933121916337</v>
      </c>
      <c r="I138" s="487">
        <v>31.323375166061176</v>
      </c>
      <c r="J138" s="487">
        <v>31.40682499720851</v>
      </c>
      <c r="K138" s="487">
        <v>32.415166581971</v>
      </c>
      <c r="L138" s="487">
        <v>31.52526905661572</v>
      </c>
      <c r="M138" s="487">
        <v>31.382387099419702</v>
      </c>
      <c r="N138" s="487">
        <v>30.69870551235266</v>
      </c>
      <c r="O138" s="487">
        <v>27.667347211256089</v>
      </c>
      <c r="P138" s="574">
        <v>30.164671005375471</v>
      </c>
      <c r="Q138" s="577">
        <v>31.182448060220981</v>
      </c>
      <c r="R138" s="2"/>
      <c r="S138"/>
      <c r="T138" s="1210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</row>
    <row r="139" spans="1:66" s="8" customFormat="1" ht="18.75" customHeight="1">
      <c r="A139" s="20"/>
      <c r="B139" s="284"/>
      <c r="C139" s="523"/>
      <c r="D139" s="91" t="s">
        <v>291</v>
      </c>
      <c r="E139" s="487">
        <v>10.296343523443815</v>
      </c>
      <c r="F139" s="487">
        <v>11.575919593481604</v>
      </c>
      <c r="G139" s="487">
        <v>11.996682189445867</v>
      </c>
      <c r="H139" s="487">
        <v>11.413108571985283</v>
      </c>
      <c r="I139" s="487">
        <v>11.468399725636202</v>
      </c>
      <c r="J139" s="487">
        <v>11.495161921025645</v>
      </c>
      <c r="K139" s="487">
        <v>11.441756848757857</v>
      </c>
      <c r="L139" s="487">
        <v>10.934479097552645</v>
      </c>
      <c r="M139" s="487">
        <v>11.214382560822681</v>
      </c>
      <c r="N139" s="487">
        <v>11.564383600290604</v>
      </c>
      <c r="O139" s="487">
        <v>11.044490469964757</v>
      </c>
      <c r="P139" s="574">
        <v>11.106508391017348</v>
      </c>
      <c r="Q139" s="577">
        <v>11.279796522279858</v>
      </c>
      <c r="R139" s="2"/>
      <c r="S139"/>
      <c r="T139" s="1210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</row>
    <row r="140" spans="1:66" s="8" customFormat="1" ht="18.75" customHeight="1">
      <c r="A140" s="20"/>
      <c r="B140" s="284"/>
      <c r="C140" s="517"/>
      <c r="D140" s="522" t="s">
        <v>325</v>
      </c>
      <c r="E140" s="487">
        <v>3.807101156025432</v>
      </c>
      <c r="F140" s="487">
        <v>4.1260914048037964</v>
      </c>
      <c r="G140" s="487">
        <v>3.9566058692500556</v>
      </c>
      <c r="H140" s="487">
        <v>4.3172193368937037</v>
      </c>
      <c r="I140" s="487">
        <v>6.8369115091493482</v>
      </c>
      <c r="J140" s="487">
        <v>4.7820728865509166</v>
      </c>
      <c r="K140" s="487">
        <v>5.2288119441282603</v>
      </c>
      <c r="L140" s="487">
        <v>4.5672476629483283</v>
      </c>
      <c r="M140" s="487">
        <v>4.63706122066794</v>
      </c>
      <c r="N140" s="487">
        <v>5.5847709813392905</v>
      </c>
      <c r="O140" s="487">
        <v>19.442594590226271</v>
      </c>
      <c r="P140" s="574">
        <v>15.597620681966177</v>
      </c>
      <c r="Q140" s="577">
        <v>5.3692618295887176</v>
      </c>
      <c r="R140" s="2"/>
      <c r="S140"/>
      <c r="T140" s="121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</row>
    <row r="141" spans="1:66" s="8" customFormat="1" ht="18.75" customHeight="1">
      <c r="A141" s="20"/>
      <c r="B141" s="284"/>
      <c r="C141" s="2089" t="s">
        <v>333</v>
      </c>
      <c r="D141" s="2090"/>
      <c r="E141" s="490">
        <v>9.9025001234776742</v>
      </c>
      <c r="F141" s="490">
        <v>11.254135829181481</v>
      </c>
      <c r="G141" s="490">
        <v>10.496737269320516</v>
      </c>
      <c r="H141" s="490">
        <v>11.532751279624017</v>
      </c>
      <c r="I141" s="490">
        <v>10.875905621720872</v>
      </c>
      <c r="J141" s="490">
        <v>11.171441206140337</v>
      </c>
      <c r="K141" s="490">
        <v>10.54135001028977</v>
      </c>
      <c r="L141" s="490">
        <v>10.346089043182662</v>
      </c>
      <c r="M141" s="490">
        <v>10.521574254239734</v>
      </c>
      <c r="N141" s="490">
        <v>10.961573218379954</v>
      </c>
      <c r="O141" s="490">
        <v>10.766681411923432</v>
      </c>
      <c r="P141" s="575">
        <v>11.509414468420854</v>
      </c>
      <c r="Q141" s="578">
        <v>10.817884079552986</v>
      </c>
      <c r="R141" s="2"/>
      <c r="S141"/>
      <c r="T141" s="1210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</row>
    <row r="142" spans="1:66" s="8" customFormat="1" ht="18.75" customHeight="1">
      <c r="A142" s="20"/>
      <c r="B142" s="512">
        <v>15</v>
      </c>
      <c r="C142" s="2091" t="s">
        <v>22</v>
      </c>
      <c r="D142" s="522" t="s">
        <v>213</v>
      </c>
      <c r="E142" s="487">
        <v>8.9176160196966041</v>
      </c>
      <c r="F142" s="487">
        <v>7.0927359529833058</v>
      </c>
      <c r="G142" s="487">
        <v>7.0751658903296173</v>
      </c>
      <c r="H142" s="487">
        <v>7.0913492536489873</v>
      </c>
      <c r="I142" s="487">
        <v>6.8205255368512896</v>
      </c>
      <c r="J142" s="487">
        <v>6.9145969618288445</v>
      </c>
      <c r="K142" s="487">
        <v>6.937173345658314</v>
      </c>
      <c r="L142" s="487">
        <v>6.9166912779160388</v>
      </c>
      <c r="M142" s="487">
        <v>6.8697048479181246</v>
      </c>
      <c r="N142" s="487">
        <v>6.9093031888992211</v>
      </c>
      <c r="O142" s="487">
        <v>6.6491607917967297</v>
      </c>
      <c r="P142" s="574">
        <v>6.6487291536082296</v>
      </c>
      <c r="Q142" s="579">
        <v>7.0260199328087154</v>
      </c>
      <c r="R142" s="2"/>
      <c r="S142"/>
      <c r="T142" s="1210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</row>
    <row r="143" spans="1:66" s="8" customFormat="1" ht="18.75" customHeight="1">
      <c r="A143" s="20"/>
      <c r="B143" s="284"/>
      <c r="C143" s="2092"/>
      <c r="D143" s="91" t="s">
        <v>290</v>
      </c>
      <c r="E143" s="487">
        <v>23.830127683395261</v>
      </c>
      <c r="F143" s="487">
        <v>18.282381076313733</v>
      </c>
      <c r="G143" s="487">
        <v>24.217462933252811</v>
      </c>
      <c r="H143" s="487">
        <v>24.418303650291108</v>
      </c>
      <c r="I143" s="487">
        <v>23.489389672253367</v>
      </c>
      <c r="J143" s="487">
        <v>23.404959367330573</v>
      </c>
      <c r="K143" s="487">
        <v>23.54902183184576</v>
      </c>
      <c r="L143" s="487">
        <v>23.741845602832335</v>
      </c>
      <c r="M143" s="487">
        <v>23.301897975977969</v>
      </c>
      <c r="N143" s="487">
        <v>23.092406674700577</v>
      </c>
      <c r="O143" s="487">
        <v>22.052471507942837</v>
      </c>
      <c r="P143" s="574">
        <v>22.065085928926315</v>
      </c>
      <c r="Q143" s="577">
        <v>22.952096092233852</v>
      </c>
      <c r="R143" s="2"/>
      <c r="S143"/>
      <c r="T143" s="1210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</row>
    <row r="144" spans="1:66" s="8" customFormat="1" ht="18.75" customHeight="1">
      <c r="A144" s="20"/>
      <c r="B144" s="284"/>
      <c r="C144" s="523"/>
      <c r="D144" s="91" t="s">
        <v>291</v>
      </c>
      <c r="E144" s="487">
        <v>21.358397702397561</v>
      </c>
      <c r="F144" s="487">
        <v>16.968396124506832</v>
      </c>
      <c r="G144" s="487">
        <v>22.140825463590062</v>
      </c>
      <c r="H144" s="487">
        <v>22.076587676171947</v>
      </c>
      <c r="I144" s="487">
        <v>21.486159313397241</v>
      </c>
      <c r="J144" s="487">
        <v>21.625101976714078</v>
      </c>
      <c r="K144" s="487">
        <v>21.914793365369952</v>
      </c>
      <c r="L144" s="487">
        <v>21.774844927751499</v>
      </c>
      <c r="M144" s="487">
        <v>21.520870398828965</v>
      </c>
      <c r="N144" s="487">
        <v>21.638275925376739</v>
      </c>
      <c r="O144" s="487">
        <v>21.243501755438992</v>
      </c>
      <c r="P144" s="574">
        <v>21.660227894313962</v>
      </c>
      <c r="Q144" s="577">
        <v>21.269300254532148</v>
      </c>
      <c r="R144" s="2"/>
      <c r="S144"/>
      <c r="T144" s="1210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</row>
    <row r="145" spans="1:66" s="8" customFormat="1" ht="18.75" customHeight="1">
      <c r="A145" s="20"/>
      <c r="B145" s="284"/>
      <c r="C145" s="523"/>
      <c r="D145" s="91" t="s">
        <v>325</v>
      </c>
      <c r="E145" s="487">
        <v>19.579419535060161</v>
      </c>
      <c r="F145" s="487">
        <v>19.670574389843559</v>
      </c>
      <c r="G145" s="487">
        <v>19.826902296551069</v>
      </c>
      <c r="H145" s="487">
        <v>19.929746842633399</v>
      </c>
      <c r="I145" s="487">
        <v>18.659431569743905</v>
      </c>
      <c r="J145" s="487">
        <v>18.786352023466403</v>
      </c>
      <c r="K145" s="487">
        <v>18.910568438669454</v>
      </c>
      <c r="L145" s="487">
        <v>18.854662016166746</v>
      </c>
      <c r="M145" s="487">
        <v>18.690602134581773</v>
      </c>
      <c r="N145" s="487">
        <v>18.599999275788651</v>
      </c>
      <c r="O145" s="487">
        <v>18.051492293286337</v>
      </c>
      <c r="P145" s="574">
        <v>18.104947437435733</v>
      </c>
      <c r="Q145" s="577">
        <v>18.960155742849452</v>
      </c>
      <c r="R145" s="2"/>
      <c r="S145"/>
      <c r="T145" s="1210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</row>
    <row r="146" spans="1:66" s="8" customFormat="1" ht="18.75" customHeight="1">
      <c r="A146" s="20"/>
      <c r="B146" s="284"/>
      <c r="C146" s="523"/>
      <c r="D146" s="91" t="s">
        <v>214</v>
      </c>
      <c r="E146" s="487">
        <v>26.746539101856264</v>
      </c>
      <c r="F146" s="487">
        <v>24.551563505384458</v>
      </c>
      <c r="G146" s="487">
        <v>26.090721991005772</v>
      </c>
      <c r="H146" s="487">
        <v>27.21870831628371</v>
      </c>
      <c r="I146" s="487">
        <v>27.030238513084431</v>
      </c>
      <c r="J146" s="487">
        <v>28.308046437693143</v>
      </c>
      <c r="K146" s="487">
        <v>27.547748137018459</v>
      </c>
      <c r="L146" s="487">
        <v>27.704370532837466</v>
      </c>
      <c r="M146" s="487">
        <v>30.152544437432443</v>
      </c>
      <c r="N146" s="487">
        <v>30.123901174877091</v>
      </c>
      <c r="O146" s="487">
        <v>30.762288877071768</v>
      </c>
      <c r="P146" s="574">
        <v>30.505098914217115</v>
      </c>
      <c r="Q146" s="577">
        <v>27.863149132090211</v>
      </c>
      <c r="R146" s="2"/>
      <c r="S146"/>
      <c r="T146" s="1210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</row>
    <row r="147" spans="1:66" s="8" customFormat="1" ht="18.75" customHeight="1">
      <c r="A147" s="20"/>
      <c r="B147" s="284"/>
      <c r="C147" s="2089" t="s">
        <v>333</v>
      </c>
      <c r="D147" s="2090"/>
      <c r="E147" s="490">
        <v>21.798081711572941</v>
      </c>
      <c r="F147" s="490">
        <v>17.574920988035903</v>
      </c>
      <c r="G147" s="490">
        <v>22.432522780259418</v>
      </c>
      <c r="H147" s="490">
        <v>22.462383588604716</v>
      </c>
      <c r="I147" s="490">
        <v>21.727368660265931</v>
      </c>
      <c r="J147" s="490">
        <v>21.847869681309096</v>
      </c>
      <c r="K147" s="490">
        <v>22.071035307587533</v>
      </c>
      <c r="L147" s="490">
        <v>22.005323219582188</v>
      </c>
      <c r="M147" s="490">
        <v>21.761105996987869</v>
      </c>
      <c r="N147" s="490">
        <v>21.769470595204773</v>
      </c>
      <c r="O147" s="490">
        <v>21.2082883116882</v>
      </c>
      <c r="P147" s="575">
        <v>21.476605168174636</v>
      </c>
      <c r="Q147" s="578">
        <v>21.504226947710073</v>
      </c>
      <c r="R147" s="2"/>
      <c r="S147"/>
      <c r="T147" s="1210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 spans="1:66" s="8" customFormat="1" ht="18.75" customHeight="1">
      <c r="A148" s="20"/>
      <c r="B148" s="512">
        <v>16</v>
      </c>
      <c r="C148" s="519" t="s">
        <v>24</v>
      </c>
      <c r="D148" s="522" t="s">
        <v>213</v>
      </c>
      <c r="E148" s="487">
        <v>28.153393646397006</v>
      </c>
      <c r="F148" s="487">
        <v>25.931227796060064</v>
      </c>
      <c r="G148" s="487">
        <v>22.307709711063222</v>
      </c>
      <c r="H148" s="487"/>
      <c r="I148" s="487">
        <v>63.763366205396622</v>
      </c>
      <c r="J148" s="487">
        <v>27.982450278968695</v>
      </c>
      <c r="K148" s="487">
        <v>26.66204814184794</v>
      </c>
      <c r="L148" s="487">
        <v>29.566304917900503</v>
      </c>
      <c r="M148" s="487">
        <v>37.662793376631427</v>
      </c>
      <c r="N148" s="487">
        <v>45.327342300411942</v>
      </c>
      <c r="O148" s="487">
        <v>42.622074850725447</v>
      </c>
      <c r="P148" s="574">
        <v>52.276929354570221</v>
      </c>
      <c r="Q148" s="579">
        <v>34.940154222380379</v>
      </c>
      <c r="R148" s="2"/>
      <c r="S148"/>
      <c r="T148" s="1210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</row>
    <row r="149" spans="1:66" s="8" customFormat="1" ht="18.75" customHeight="1">
      <c r="A149" s="20"/>
      <c r="B149" s="284"/>
      <c r="C149" s="523"/>
      <c r="D149" s="91" t="s">
        <v>290</v>
      </c>
      <c r="E149" s="487">
        <v>32.771969676783321</v>
      </c>
      <c r="F149" s="487">
        <v>34.420524566210318</v>
      </c>
      <c r="G149" s="487">
        <v>30.894158992456852</v>
      </c>
      <c r="H149" s="487">
        <v>35.531145286595887</v>
      </c>
      <c r="I149" s="487">
        <v>32.290653376846528</v>
      </c>
      <c r="J149" s="487">
        <v>32.148239624143208</v>
      </c>
      <c r="K149" s="487">
        <v>32.003679742308215</v>
      </c>
      <c r="L149" s="487">
        <v>34.134495230706293</v>
      </c>
      <c r="M149" s="487">
        <v>30.757048526069024</v>
      </c>
      <c r="N149" s="487">
        <v>33.04371418840735</v>
      </c>
      <c r="O149" s="487">
        <v>32.01310482569091</v>
      </c>
      <c r="P149" s="574">
        <v>32.758736637314797</v>
      </c>
      <c r="Q149" s="577">
        <v>32.72287928428446</v>
      </c>
      <c r="R149" s="2"/>
      <c r="S149"/>
      <c r="T149" s="1210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</row>
    <row r="150" spans="1:66" s="8" customFormat="1" ht="18.75" customHeight="1">
      <c r="A150" s="20"/>
      <c r="B150" s="284"/>
      <c r="C150" s="523"/>
      <c r="D150" s="91" t="s">
        <v>291</v>
      </c>
      <c r="E150" s="487">
        <v>18.808328694426727</v>
      </c>
      <c r="F150" s="487">
        <v>17.254122014340787</v>
      </c>
      <c r="G150" s="487">
        <v>16.925389359434803</v>
      </c>
      <c r="H150" s="487">
        <v>18.939460739638083</v>
      </c>
      <c r="I150" s="487">
        <v>18.645895806198723</v>
      </c>
      <c r="J150" s="487">
        <v>18.968592283125613</v>
      </c>
      <c r="K150" s="487">
        <v>18.848611702679193</v>
      </c>
      <c r="L150" s="487">
        <v>18.838297056497328</v>
      </c>
      <c r="M150" s="487">
        <v>18.637995373172974</v>
      </c>
      <c r="N150" s="487">
        <v>18.498565370079429</v>
      </c>
      <c r="O150" s="487">
        <v>18.659944825424986</v>
      </c>
      <c r="P150" s="574">
        <v>19.004203697630256</v>
      </c>
      <c r="Q150" s="577">
        <v>18.520412660129448</v>
      </c>
      <c r="R150" s="2"/>
      <c r="S150"/>
      <c r="T150" s="121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</row>
    <row r="151" spans="1:66" s="8" customFormat="1" ht="18.75" customHeight="1">
      <c r="A151" s="20"/>
      <c r="B151" s="284"/>
      <c r="C151" s="523"/>
      <c r="D151" s="91" t="s">
        <v>325</v>
      </c>
      <c r="E151" s="487">
        <v>26.541604803682976</v>
      </c>
      <c r="F151" s="487">
        <v>26.620193361414927</v>
      </c>
      <c r="G151" s="487"/>
      <c r="H151" s="487"/>
      <c r="I151" s="487"/>
      <c r="J151" s="487">
        <v>26.172868626658421</v>
      </c>
      <c r="K151" s="487">
        <v>26.306248802389678</v>
      </c>
      <c r="L151" s="487">
        <v>26.197819181523492</v>
      </c>
      <c r="M151" s="487">
        <v>26.018502324708027</v>
      </c>
      <c r="N151" s="487">
        <v>25.841318804814698</v>
      </c>
      <c r="O151" s="487">
        <v>23.713848995952464</v>
      </c>
      <c r="P151" s="574">
        <v>23.898665904897861</v>
      </c>
      <c r="Q151" s="577">
        <v>34.51122171845855</v>
      </c>
      <c r="R151" s="2"/>
      <c r="S151"/>
      <c r="T151" s="1210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</row>
    <row r="152" spans="1:66" s="8" customFormat="1" ht="18.75" customHeight="1">
      <c r="A152" s="20"/>
      <c r="B152" s="284"/>
      <c r="C152" s="523"/>
      <c r="D152" s="91" t="s">
        <v>214</v>
      </c>
      <c r="E152" s="487">
        <v>25.95591994900655</v>
      </c>
      <c r="F152" s="487">
        <v>60.005394497509201</v>
      </c>
      <c r="G152" s="487">
        <v>30.732336208668567</v>
      </c>
      <c r="H152" s="487">
        <v>46.163302813870764</v>
      </c>
      <c r="I152" s="487">
        <v>28.068745277319533</v>
      </c>
      <c r="J152" s="487">
        <v>82.005422245563267</v>
      </c>
      <c r="K152" s="487">
        <v>34.009360321586719</v>
      </c>
      <c r="L152" s="487">
        <v>47.680752318252232</v>
      </c>
      <c r="M152" s="487">
        <v>38.727969137211204</v>
      </c>
      <c r="N152" s="487">
        <v>31.076557262784462</v>
      </c>
      <c r="O152" s="487">
        <v>69.393818864853486</v>
      </c>
      <c r="P152" s="574">
        <v>35.550163828790879</v>
      </c>
      <c r="Q152" s="577">
        <v>38.600835563959592</v>
      </c>
      <c r="R152" s="2"/>
      <c r="S152"/>
      <c r="T152" s="1210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</row>
    <row r="153" spans="1:66" s="8" customFormat="1" ht="18.75" customHeight="1">
      <c r="A153" s="20"/>
      <c r="B153" s="284"/>
      <c r="C153" s="523"/>
      <c r="D153" s="91" t="s">
        <v>215</v>
      </c>
      <c r="E153" s="487">
        <v>37.213612386620831</v>
      </c>
      <c r="F153" s="487">
        <v>36.195343139035806</v>
      </c>
      <c r="G153" s="487">
        <v>28.848498368020604</v>
      </c>
      <c r="H153" s="487">
        <v>40.987568279162261</v>
      </c>
      <c r="I153" s="487">
        <v>36.181404912871116</v>
      </c>
      <c r="J153" s="487">
        <v>41.085204935843947</v>
      </c>
      <c r="K153" s="487">
        <v>37.843731085118399</v>
      </c>
      <c r="L153" s="487">
        <v>33.598975802299798</v>
      </c>
      <c r="M153" s="487">
        <v>29.546265659696111</v>
      </c>
      <c r="N153" s="487">
        <v>30.117166881018345</v>
      </c>
      <c r="O153" s="487">
        <v>27.689106185734687</v>
      </c>
      <c r="P153" s="574">
        <v>26.886406439585066</v>
      </c>
      <c r="Q153" s="577">
        <v>33.740699292601114</v>
      </c>
      <c r="R153" s="2"/>
      <c r="S153"/>
      <c r="T153" s="1210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</row>
    <row r="154" spans="1:66" s="8" customFormat="1" ht="18.75" customHeight="1">
      <c r="A154" s="20"/>
      <c r="B154" s="284"/>
      <c r="C154" s="2089" t="s">
        <v>333</v>
      </c>
      <c r="D154" s="2090"/>
      <c r="E154" s="490">
        <v>24.491316177510242</v>
      </c>
      <c r="F154" s="490">
        <v>24.387442684941707</v>
      </c>
      <c r="G154" s="490">
        <v>24.828522515762479</v>
      </c>
      <c r="H154" s="490">
        <v>27.770023562227948</v>
      </c>
      <c r="I154" s="490">
        <v>26.325291698280999</v>
      </c>
      <c r="J154" s="490">
        <v>24.464392438299054</v>
      </c>
      <c r="K154" s="490">
        <v>24.19762128939103</v>
      </c>
      <c r="L154" s="490">
        <v>25.102903706745192</v>
      </c>
      <c r="M154" s="490">
        <v>23.612257557964874</v>
      </c>
      <c r="N154" s="490">
        <v>24.186483394442185</v>
      </c>
      <c r="O154" s="490">
        <v>23.886471998560019</v>
      </c>
      <c r="P154" s="575">
        <v>24.300575728284247</v>
      </c>
      <c r="Q154" s="578">
        <v>24.753249333055997</v>
      </c>
      <c r="R154" s="2"/>
      <c r="S154"/>
      <c r="T154" s="1210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</row>
    <row r="155" spans="1:66" s="8" customFormat="1" ht="18.75" customHeight="1">
      <c r="A155" s="20"/>
      <c r="B155" s="512">
        <v>17</v>
      </c>
      <c r="C155" s="2091" t="s">
        <v>26</v>
      </c>
      <c r="D155" s="522" t="s">
        <v>290</v>
      </c>
      <c r="E155" s="487">
        <v>22.85525842362647</v>
      </c>
      <c r="F155" s="487">
        <v>18.21205950467634</v>
      </c>
      <c r="G155" s="487">
        <v>22.939890479658121</v>
      </c>
      <c r="H155" s="487">
        <v>23.593831942564361</v>
      </c>
      <c r="I155" s="487">
        <v>23.347014178002347</v>
      </c>
      <c r="J155" s="487">
        <v>22.55621988488102</v>
      </c>
      <c r="K155" s="487">
        <v>22.680718931039273</v>
      </c>
      <c r="L155" s="487">
        <v>21.421339656624788</v>
      </c>
      <c r="M155" s="487">
        <v>22.566769939192376</v>
      </c>
      <c r="N155" s="487">
        <v>22.37906040727669</v>
      </c>
      <c r="O155" s="487">
        <v>21.989026203004073</v>
      </c>
      <c r="P155" s="574">
        <v>21.54921729029531</v>
      </c>
      <c r="Q155" s="579">
        <v>22.175842381150435</v>
      </c>
      <c r="R155" s="2"/>
      <c r="S155"/>
      <c r="T155" s="1210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</row>
    <row r="156" spans="1:66" s="8" customFormat="1" ht="18.75" customHeight="1">
      <c r="A156" s="20"/>
      <c r="B156" s="284"/>
      <c r="C156" s="2092"/>
      <c r="D156" s="522" t="s">
        <v>291</v>
      </c>
      <c r="E156" s="487">
        <v>19.302987008541532</v>
      </c>
      <c r="F156" s="289">
        <v>15.332865118420864</v>
      </c>
      <c r="G156" s="289">
        <v>19.180667930901343</v>
      </c>
      <c r="H156" s="289">
        <v>19.723662728765838</v>
      </c>
      <c r="I156" s="289">
        <v>19.436379446211667</v>
      </c>
      <c r="J156" s="289">
        <v>19.288128053915838</v>
      </c>
      <c r="K156" s="289">
        <v>19.395196114816823</v>
      </c>
      <c r="L156" s="289">
        <v>18.139647950393289</v>
      </c>
      <c r="M156" s="290">
        <v>19.303995661607953</v>
      </c>
      <c r="N156" s="289">
        <v>19.241188616918741</v>
      </c>
      <c r="O156" s="289">
        <v>18.943093683754878</v>
      </c>
      <c r="P156" s="491">
        <v>19.175806420024735</v>
      </c>
      <c r="Q156" s="291">
        <v>18.890621352015728</v>
      </c>
      <c r="R156" s="2"/>
      <c r="S156"/>
      <c r="T156" s="1210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</row>
    <row r="157" spans="1:66" s="8" customFormat="1" ht="18.75" customHeight="1">
      <c r="A157" s="20"/>
      <c r="B157" s="284"/>
      <c r="C157" s="520"/>
      <c r="D157" s="522" t="s">
        <v>325</v>
      </c>
      <c r="E157" s="487">
        <v>21.125056875619592</v>
      </c>
      <c r="F157" s="289">
        <v>19.219889081945844</v>
      </c>
      <c r="G157" s="289">
        <v>19.710609423126826</v>
      </c>
      <c r="H157" s="289">
        <v>19.26588304669864</v>
      </c>
      <c r="I157" s="289">
        <v>19.608623933829733</v>
      </c>
      <c r="J157" s="289">
        <v>19.629179570101414</v>
      </c>
      <c r="K157" s="289">
        <v>19.45541765446708</v>
      </c>
      <c r="L157" s="289">
        <v>19.707871537133457</v>
      </c>
      <c r="M157" s="290">
        <v>20.100629779094998</v>
      </c>
      <c r="N157" s="289">
        <v>18.058611935042418</v>
      </c>
      <c r="O157" s="289">
        <v>18.85253042160026</v>
      </c>
      <c r="P157" s="491">
        <v>17.796764426129336</v>
      </c>
      <c r="Q157" s="291">
        <v>19.360337281914585</v>
      </c>
      <c r="R157" s="496"/>
      <c r="S157"/>
      <c r="T157" s="1210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</row>
    <row r="158" spans="1:66" s="8" customFormat="1" ht="18.75" customHeight="1">
      <c r="A158" s="20"/>
      <c r="B158" s="284"/>
      <c r="C158" s="521"/>
      <c r="D158" s="522" t="s">
        <v>214</v>
      </c>
      <c r="E158" s="487">
        <v>20.95105904646385</v>
      </c>
      <c r="F158" s="289">
        <v>15.713490492580235</v>
      </c>
      <c r="G158" s="289">
        <v>23.088484966479296</v>
      </c>
      <c r="H158" s="289">
        <v>22.506196423818679</v>
      </c>
      <c r="I158" s="289">
        <v>22.471164432484969</v>
      </c>
      <c r="J158" s="289">
        <v>21.15091424065286</v>
      </c>
      <c r="K158" s="289">
        <v>21.743831409053268</v>
      </c>
      <c r="L158" s="289">
        <v>20.055777912478121</v>
      </c>
      <c r="M158" s="290">
        <v>20.726637639037722</v>
      </c>
      <c r="N158" s="289">
        <v>20.165122589075647</v>
      </c>
      <c r="O158" s="289">
        <v>19.285360392453402</v>
      </c>
      <c r="P158" s="491">
        <v>19.602690310341082</v>
      </c>
      <c r="Q158" s="291">
        <v>20.574813169760731</v>
      </c>
      <c r="R158" s="496"/>
      <c r="S158"/>
      <c r="T158" s="1316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</row>
    <row r="159" spans="1:66" s="8" customFormat="1" ht="18.75" customHeight="1">
      <c r="A159" s="20"/>
      <c r="B159" s="284"/>
      <c r="C159" s="1325"/>
      <c r="D159" s="1320" t="s">
        <v>215</v>
      </c>
      <c r="E159" s="490">
        <v>17.82739845196307</v>
      </c>
      <c r="F159" s="514">
        <v>14.1218822428966</v>
      </c>
      <c r="G159" s="514">
        <v>17.687245813646648</v>
      </c>
      <c r="H159" s="514">
        <v>17.661342246575764</v>
      </c>
      <c r="I159" s="514">
        <v>19.090932718584977</v>
      </c>
      <c r="J159" s="514">
        <v>18.765742061749439</v>
      </c>
      <c r="K159" s="514">
        <v>20.21238930451381</v>
      </c>
      <c r="L159" s="514">
        <v>16.437667929208057</v>
      </c>
      <c r="M159" s="514">
        <v>18.824545720159385</v>
      </c>
      <c r="N159" s="514">
        <v>18.804602258535478</v>
      </c>
      <c r="O159" s="514">
        <v>16.368682526949534</v>
      </c>
      <c r="P159" s="489">
        <v>16.123037135880061</v>
      </c>
      <c r="Q159" s="513">
        <v>17.559239022516532</v>
      </c>
      <c r="R159" s="2"/>
      <c r="S159"/>
      <c r="T159" s="1210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</row>
    <row r="160" spans="1:66" s="8" customFormat="1" ht="18.75" customHeight="1">
      <c r="A160" s="20"/>
      <c r="B160" s="284"/>
      <c r="C160" s="2089" t="s">
        <v>333</v>
      </c>
      <c r="D160" s="2090"/>
      <c r="E160" s="490">
        <v>20.941346862590681</v>
      </c>
      <c r="F160" s="490">
        <v>16.839943631775135</v>
      </c>
      <c r="G160" s="490">
        <v>20.88306223696685</v>
      </c>
      <c r="H160" s="490">
        <v>21.286916893579676</v>
      </c>
      <c r="I160" s="490">
        <v>21.130822423564389</v>
      </c>
      <c r="J160" s="490">
        <v>20.674066117508822</v>
      </c>
      <c r="K160" s="490">
        <v>20.819386776385066</v>
      </c>
      <c r="L160" s="490">
        <v>19.631862907784861</v>
      </c>
      <c r="M160" s="490">
        <v>20.712303040212355</v>
      </c>
      <c r="N160" s="490">
        <v>20.388998094870466</v>
      </c>
      <c r="O160" s="490">
        <v>20.069463894021418</v>
      </c>
      <c r="P160" s="575">
        <v>19.929498678780494</v>
      </c>
      <c r="Q160" s="578">
        <v>20.276670361891838</v>
      </c>
      <c r="R160" s="2"/>
      <c r="S160"/>
      <c r="T160" s="121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</row>
    <row r="161" spans="1:66" s="8" customFormat="1" ht="18.75" customHeight="1">
      <c r="A161" s="20"/>
      <c r="B161" s="512">
        <v>18</v>
      </c>
      <c r="C161" s="519" t="s">
        <v>237</v>
      </c>
      <c r="D161" s="522" t="s">
        <v>213</v>
      </c>
      <c r="E161" s="487">
        <v>19.170628928493311</v>
      </c>
      <c r="F161" s="487">
        <v>18.840044508281217</v>
      </c>
      <c r="G161" s="487">
        <v>18.420040221441177</v>
      </c>
      <c r="H161" s="487">
        <v>18.807109660251051</v>
      </c>
      <c r="I161" s="487">
        <v>19.071857177909333</v>
      </c>
      <c r="J161" s="487">
        <v>18.99341889891409</v>
      </c>
      <c r="K161" s="487">
        <v>19.188031596502491</v>
      </c>
      <c r="L161" s="487">
        <v>18.603217064526547</v>
      </c>
      <c r="M161" s="487">
        <v>18.332361130480013</v>
      </c>
      <c r="N161" s="487">
        <v>18.62340483847985</v>
      </c>
      <c r="O161" s="487">
        <v>17.663359041583252</v>
      </c>
      <c r="P161" s="574">
        <v>17.153189793721946</v>
      </c>
      <c r="Q161" s="579">
        <v>18.550459554758067</v>
      </c>
      <c r="R161" s="2"/>
      <c r="S161"/>
      <c r="T161" s="1210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</row>
    <row r="162" spans="1:66" s="8" customFormat="1" ht="18.75" customHeight="1">
      <c r="A162" s="20"/>
      <c r="B162" s="284"/>
      <c r="C162" s="523"/>
      <c r="D162" s="91" t="s">
        <v>324</v>
      </c>
      <c r="E162" s="487">
        <v>19.494879471815686</v>
      </c>
      <c r="F162" s="487">
        <v>19.085883062390245</v>
      </c>
      <c r="G162" s="487">
        <v>19.058857578001607</v>
      </c>
      <c r="H162" s="487">
        <v>18.698012784860172</v>
      </c>
      <c r="I162" s="487">
        <v>19.103307352438396</v>
      </c>
      <c r="J162" s="487">
        <v>18.718952168640637</v>
      </c>
      <c r="K162" s="487">
        <v>18.522668530661072</v>
      </c>
      <c r="L162" s="487">
        <v>18.827910914074486</v>
      </c>
      <c r="M162" s="487">
        <v>18.552784834561688</v>
      </c>
      <c r="N162" s="487">
        <v>18.724848732654603</v>
      </c>
      <c r="O162" s="487">
        <v>17.974372469622619</v>
      </c>
      <c r="P162" s="574">
        <v>17.824421758307768</v>
      </c>
      <c r="Q162" s="577">
        <v>18.708505261843442</v>
      </c>
      <c r="R162" s="2"/>
      <c r="S162"/>
      <c r="T162" s="1210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</row>
    <row r="163" spans="1:66" s="8" customFormat="1" ht="18.75" customHeight="1">
      <c r="A163" s="20"/>
      <c r="B163" s="284"/>
      <c r="C163" s="523"/>
      <c r="D163" s="91" t="s">
        <v>290</v>
      </c>
      <c r="E163" s="487">
        <v>15.953927100963455</v>
      </c>
      <c r="F163" s="487">
        <v>15.983287376449743</v>
      </c>
      <c r="G163" s="487">
        <v>16.270564954355763</v>
      </c>
      <c r="H163" s="487">
        <v>16.18497017345133</v>
      </c>
      <c r="I163" s="487">
        <v>15.881023120012667</v>
      </c>
      <c r="J163" s="487">
        <v>15.659925359492238</v>
      </c>
      <c r="K163" s="487">
        <v>15.763167572751112</v>
      </c>
      <c r="L163" s="487">
        <v>15.65169729143282</v>
      </c>
      <c r="M163" s="487">
        <v>15.647219526974109</v>
      </c>
      <c r="N163" s="487">
        <v>15.473468642406086</v>
      </c>
      <c r="O163" s="487">
        <v>15.383824299873273</v>
      </c>
      <c r="P163" s="574">
        <v>15.578861519412531</v>
      </c>
      <c r="Q163" s="577">
        <v>15.790107996388656</v>
      </c>
      <c r="R163" s="2"/>
      <c r="S163"/>
      <c r="T163" s="1210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</row>
    <row r="164" spans="1:66" s="8" customFormat="1" ht="18.75" customHeight="1">
      <c r="A164" s="20"/>
      <c r="B164" s="284"/>
      <c r="C164" s="523"/>
      <c r="D164" s="91" t="s">
        <v>291</v>
      </c>
      <c r="E164" s="487">
        <v>16.116697087983336</v>
      </c>
      <c r="F164" s="487">
        <v>16.116485808746194</v>
      </c>
      <c r="G164" s="487">
        <v>16.47899131049747</v>
      </c>
      <c r="H164" s="487">
        <v>16.605036791043105</v>
      </c>
      <c r="I164" s="487">
        <v>16.11970386744359</v>
      </c>
      <c r="J164" s="487">
        <v>15.750978012421424</v>
      </c>
      <c r="K164" s="487">
        <v>15.868440609122782</v>
      </c>
      <c r="L164" s="487">
        <v>15.761461028555331</v>
      </c>
      <c r="M164" s="487">
        <v>15.66975974974253</v>
      </c>
      <c r="N164" s="487">
        <v>15.652343352200333</v>
      </c>
      <c r="O164" s="487">
        <v>15.475488155397423</v>
      </c>
      <c r="P164" s="574">
        <v>15.754077009502172</v>
      </c>
      <c r="Q164" s="577">
        <v>15.953847025605352</v>
      </c>
      <c r="R164" s="2"/>
      <c r="S164"/>
      <c r="T164" s="1210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</row>
    <row r="165" spans="1:66" s="8" customFormat="1" ht="18.75" customHeight="1">
      <c r="A165" s="20"/>
      <c r="B165" s="284"/>
      <c r="C165" s="523"/>
      <c r="D165" s="91" t="s">
        <v>325</v>
      </c>
      <c r="E165" s="487">
        <v>13.121757731214473</v>
      </c>
      <c r="F165" s="487">
        <v>15.83022113810649</v>
      </c>
      <c r="G165" s="487">
        <v>16.719784370185934</v>
      </c>
      <c r="H165" s="487">
        <v>15.18846764966116</v>
      </c>
      <c r="I165" s="487">
        <v>15.112699787695467</v>
      </c>
      <c r="J165" s="487">
        <v>14.157031273321005</v>
      </c>
      <c r="K165" s="487">
        <v>14.020955554358727</v>
      </c>
      <c r="L165" s="487">
        <v>15.832358037821654</v>
      </c>
      <c r="M165" s="487">
        <v>17.656086916711196</v>
      </c>
      <c r="N165" s="487">
        <v>16.39604971724043</v>
      </c>
      <c r="O165" s="487">
        <v>14.14223286151579</v>
      </c>
      <c r="P165" s="574">
        <v>8.1064359494996179</v>
      </c>
      <c r="Q165" s="577">
        <v>14.725383974394777</v>
      </c>
      <c r="R165" s="2"/>
      <c r="S165"/>
      <c r="T165" s="1210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</row>
    <row r="166" spans="1:66" s="8" customFormat="1" ht="18.75" customHeight="1">
      <c r="A166" s="20"/>
      <c r="B166" s="284"/>
      <c r="C166" s="523"/>
      <c r="D166" s="91" t="s">
        <v>326</v>
      </c>
      <c r="E166" s="487">
        <v>13.668007335007328</v>
      </c>
      <c r="F166" s="487">
        <v>13.706224789533485</v>
      </c>
      <c r="G166" s="487">
        <v>14.020455733571143</v>
      </c>
      <c r="H166" s="487">
        <v>14.110703050181863</v>
      </c>
      <c r="I166" s="487">
        <v>13.551944213504678</v>
      </c>
      <c r="J166" s="487">
        <v>13.084318419040372</v>
      </c>
      <c r="K166" s="487">
        <v>13.197904476037357</v>
      </c>
      <c r="L166" s="487">
        <v>13.180637982125287</v>
      </c>
      <c r="M166" s="487">
        <v>13.116211754290228</v>
      </c>
      <c r="N166" s="487">
        <v>12.300678739728628</v>
      </c>
      <c r="O166" s="487">
        <v>12.401473450756116</v>
      </c>
      <c r="P166" s="574">
        <v>12.290219215700558</v>
      </c>
      <c r="Q166" s="577">
        <v>13.19004727407839</v>
      </c>
      <c r="R166" s="2"/>
      <c r="S166"/>
      <c r="T166" s="1210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</row>
    <row r="167" spans="1:66" s="8" customFormat="1" ht="18.75" customHeight="1">
      <c r="A167" s="20"/>
      <c r="B167" s="284"/>
      <c r="C167" s="523"/>
      <c r="D167" s="91" t="s">
        <v>327</v>
      </c>
      <c r="E167" s="487">
        <v>12.184017306166892</v>
      </c>
      <c r="F167" s="487">
        <v>12.918439883886425</v>
      </c>
      <c r="G167" s="487">
        <v>12.329811789089485</v>
      </c>
      <c r="H167" s="487">
        <v>13.275157552289389</v>
      </c>
      <c r="I167" s="487">
        <v>13.262797330483076</v>
      </c>
      <c r="J167" s="487">
        <v>12.741421453663493</v>
      </c>
      <c r="K167" s="487">
        <v>12.013875160157333</v>
      </c>
      <c r="L167" s="487">
        <v>13.074560550122834</v>
      </c>
      <c r="M167" s="487">
        <v>12.406920990500344</v>
      </c>
      <c r="N167" s="487">
        <v>9.9449286362401637</v>
      </c>
      <c r="O167" s="487">
        <v>10.786202153054132</v>
      </c>
      <c r="P167" s="574">
        <v>12.900325476345509</v>
      </c>
      <c r="Q167" s="577">
        <v>12.281592570955798</v>
      </c>
      <c r="R167" s="2"/>
      <c r="S167"/>
      <c r="T167" s="1210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</row>
    <row r="168" spans="1:66" s="8" customFormat="1" ht="18.75" customHeight="1">
      <c r="A168" s="20"/>
      <c r="B168" s="284"/>
      <c r="C168" s="523"/>
      <c r="D168" s="91" t="s">
        <v>328</v>
      </c>
      <c r="E168" s="487">
        <v>16.68102425869975</v>
      </c>
      <c r="F168" s="487">
        <v>16.669705074053059</v>
      </c>
      <c r="G168" s="487">
        <v>16.155560890985164</v>
      </c>
      <c r="H168" s="487">
        <v>7.1172476275718806</v>
      </c>
      <c r="I168" s="487">
        <v>16.403958898720759</v>
      </c>
      <c r="J168" s="487">
        <v>16.051612165769413</v>
      </c>
      <c r="K168" s="487">
        <v>16.314119815133793</v>
      </c>
      <c r="L168" s="487">
        <v>16.21984590405766</v>
      </c>
      <c r="M168" s="487">
        <v>16.119971788687003</v>
      </c>
      <c r="N168" s="487">
        <v>14.155917034464418</v>
      </c>
      <c r="O168" s="487">
        <v>16.055888923282911</v>
      </c>
      <c r="P168" s="574">
        <v>16.054824220326417</v>
      </c>
      <c r="Q168" s="577">
        <v>14.120129002048106</v>
      </c>
      <c r="R168" s="2"/>
      <c r="S168"/>
      <c r="T168" s="1210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</row>
    <row r="169" spans="1:66" s="8" customFormat="1" ht="18.75" customHeight="1">
      <c r="A169" s="20"/>
      <c r="B169" s="284"/>
      <c r="C169" s="523"/>
      <c r="D169" s="91" t="s">
        <v>329</v>
      </c>
      <c r="E169" s="487">
        <v>16.471523623257461</v>
      </c>
      <c r="F169" s="487">
        <v>16.303450597733978</v>
      </c>
      <c r="G169" s="487">
        <v>16.533790298499959</v>
      </c>
      <c r="H169" s="487">
        <v>16.774375159777087</v>
      </c>
      <c r="I169" s="487">
        <v>16.03779069105294</v>
      </c>
      <c r="J169" s="487">
        <v>15.958800573062385</v>
      </c>
      <c r="K169" s="487">
        <v>16.073987780527442</v>
      </c>
      <c r="L169" s="487">
        <v>15.948958601650881</v>
      </c>
      <c r="M169" s="487">
        <v>15.889223697459462</v>
      </c>
      <c r="N169" s="487">
        <v>15.846974971278485</v>
      </c>
      <c r="O169" s="487">
        <v>15.641420526300825</v>
      </c>
      <c r="P169" s="574">
        <v>15.724657429916013</v>
      </c>
      <c r="Q169" s="577">
        <v>16.11163202862766</v>
      </c>
      <c r="R169" s="2"/>
      <c r="S169"/>
      <c r="T169" s="1210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</row>
    <row r="170" spans="1:66" s="8" customFormat="1" ht="18.75" customHeight="1">
      <c r="A170" s="20"/>
      <c r="B170" s="284"/>
      <c r="C170" s="523"/>
      <c r="D170" s="91" t="s">
        <v>330</v>
      </c>
      <c r="E170" s="487">
        <v>16.104415292776153</v>
      </c>
      <c r="F170" s="487">
        <v>16.22990631084145</v>
      </c>
      <c r="G170" s="487">
        <v>16.523212364114446</v>
      </c>
      <c r="H170" s="487">
        <v>16.672383901908667</v>
      </c>
      <c r="I170" s="487">
        <v>15.996579137702927</v>
      </c>
      <c r="J170" s="487">
        <v>15.750955604730771</v>
      </c>
      <c r="K170" s="487">
        <v>15.880375899096473</v>
      </c>
      <c r="L170" s="487">
        <v>15.856167353918337</v>
      </c>
      <c r="M170" s="487">
        <v>15.739777937147664</v>
      </c>
      <c r="N170" s="487">
        <v>15.636932005095796</v>
      </c>
      <c r="O170" s="487">
        <v>15.54872302251311</v>
      </c>
      <c r="P170" s="574">
        <v>15.433508063128468</v>
      </c>
      <c r="Q170" s="577">
        <v>15.93829590346969</v>
      </c>
      <c r="R170" s="2"/>
      <c r="S170"/>
      <c r="T170" s="121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</row>
    <row r="171" spans="1:66" s="8" customFormat="1" ht="18.75" customHeight="1">
      <c r="A171" s="20"/>
      <c r="B171" s="284"/>
      <c r="C171" s="523"/>
      <c r="D171" s="91" t="s">
        <v>214</v>
      </c>
      <c r="E171" s="487">
        <v>17.7010852066858</v>
      </c>
      <c r="F171" s="487">
        <v>17.634340199927685</v>
      </c>
      <c r="G171" s="487">
        <v>17.290386652889971</v>
      </c>
      <c r="H171" s="487">
        <v>17.408068449119249</v>
      </c>
      <c r="I171" s="487">
        <v>17.749272509959837</v>
      </c>
      <c r="J171" s="487">
        <v>17.791952330961692</v>
      </c>
      <c r="K171" s="487">
        <v>17.730362768090508</v>
      </c>
      <c r="L171" s="487">
        <v>17.79724226765515</v>
      </c>
      <c r="M171" s="487">
        <v>17.329569856319459</v>
      </c>
      <c r="N171" s="487">
        <v>17.212941166362622</v>
      </c>
      <c r="O171" s="487">
        <v>16.165634619531996</v>
      </c>
      <c r="P171" s="574">
        <v>15.338784311354669</v>
      </c>
      <c r="Q171" s="577">
        <v>17.249062630338361</v>
      </c>
      <c r="R171" s="2"/>
      <c r="S171"/>
      <c r="T171" s="1210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</row>
    <row r="172" spans="1:66" s="8" customFormat="1" ht="18.75" customHeight="1">
      <c r="A172" s="20"/>
      <c r="B172" s="284"/>
      <c r="C172" s="523"/>
      <c r="D172" s="91" t="s">
        <v>215</v>
      </c>
      <c r="E172" s="487">
        <v>17.395975883324645</v>
      </c>
      <c r="F172" s="487">
        <v>17.771160077808553</v>
      </c>
      <c r="G172" s="487">
        <v>17.297273341284736</v>
      </c>
      <c r="H172" s="487">
        <v>17.367794919834687</v>
      </c>
      <c r="I172" s="487">
        <v>17.752130023326259</v>
      </c>
      <c r="J172" s="487">
        <v>17.885416857296523</v>
      </c>
      <c r="K172" s="487">
        <v>17.985518117437874</v>
      </c>
      <c r="L172" s="487">
        <v>17.938053528877091</v>
      </c>
      <c r="M172" s="487">
        <v>17.669359183555976</v>
      </c>
      <c r="N172" s="487">
        <v>17.50293160343697</v>
      </c>
      <c r="O172" s="487">
        <v>16.356802892701406</v>
      </c>
      <c r="P172" s="574">
        <v>15.586277776829599</v>
      </c>
      <c r="Q172" s="577">
        <v>17.356257788075489</v>
      </c>
      <c r="R172" s="2"/>
      <c r="S172"/>
      <c r="T172" s="1210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</row>
    <row r="173" spans="1:66" s="8" customFormat="1" ht="18.75" customHeight="1">
      <c r="A173" s="20"/>
      <c r="B173" s="284"/>
      <c r="C173" s="2089" t="s">
        <v>333</v>
      </c>
      <c r="D173" s="2090"/>
      <c r="E173" s="490">
        <v>16.050323910933386</v>
      </c>
      <c r="F173" s="490">
        <v>16.264024024700387</v>
      </c>
      <c r="G173" s="490">
        <v>16.5811520191269</v>
      </c>
      <c r="H173" s="490">
        <v>16.576256301865037</v>
      </c>
      <c r="I173" s="490">
        <v>16.21406427667597</v>
      </c>
      <c r="J173" s="490">
        <v>15.844294681996615</v>
      </c>
      <c r="K173" s="490">
        <v>15.920965710589531</v>
      </c>
      <c r="L173" s="490">
        <v>15.976335484558302</v>
      </c>
      <c r="M173" s="490">
        <v>16.012392990982548</v>
      </c>
      <c r="N173" s="490">
        <v>15.867375634410639</v>
      </c>
      <c r="O173" s="490">
        <v>15.472685573449388</v>
      </c>
      <c r="P173" s="575">
        <v>15.211847440847581</v>
      </c>
      <c r="Q173" s="578">
        <v>16.005124399903103</v>
      </c>
      <c r="R173" s="2"/>
      <c r="S173"/>
      <c r="T173" s="1210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</row>
    <row r="174" spans="1:66" s="8" customFormat="1" ht="18.75" customHeight="1">
      <c r="A174" s="20"/>
      <c r="B174" s="512">
        <v>19</v>
      </c>
      <c r="C174" s="519" t="s">
        <v>267</v>
      </c>
      <c r="D174" s="522" t="s">
        <v>213</v>
      </c>
      <c r="E174" s="487">
        <v>17.41285685614616</v>
      </c>
      <c r="F174" s="487">
        <v>18.969732061254902</v>
      </c>
      <c r="G174" s="487">
        <v>18.031024608722102</v>
      </c>
      <c r="H174" s="487">
        <v>19.567390096525497</v>
      </c>
      <c r="I174" s="487">
        <v>18.487783357223396</v>
      </c>
      <c r="J174" s="487">
        <v>19.557566843079481</v>
      </c>
      <c r="K174" s="487">
        <v>19.71495124893967</v>
      </c>
      <c r="L174" s="487">
        <v>19.167195943509103</v>
      </c>
      <c r="M174" s="487">
        <v>18.747319866250741</v>
      </c>
      <c r="N174" s="487">
        <v>17.628994841323198</v>
      </c>
      <c r="O174" s="487">
        <v>17.23157512330139</v>
      </c>
      <c r="P174" s="574">
        <v>16.275010583868475</v>
      </c>
      <c r="Q174" s="579">
        <v>18.351528882745473</v>
      </c>
      <c r="R174" s="2"/>
      <c r="S174"/>
      <c r="T174" s="1210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</row>
    <row r="175" spans="1:66" s="8" customFormat="1" ht="18.75" customHeight="1">
      <c r="A175" s="20"/>
      <c r="B175" s="284"/>
      <c r="C175" s="520"/>
      <c r="D175" s="522" t="s">
        <v>324</v>
      </c>
      <c r="E175" s="487">
        <v>15.997402845991482</v>
      </c>
      <c r="F175" s="487">
        <v>16.458208394572729</v>
      </c>
      <c r="G175" s="487">
        <v>16.509694569711279</v>
      </c>
      <c r="H175" s="487">
        <v>17.04716545411317</v>
      </c>
      <c r="I175" s="487">
        <v>16.531775260685599</v>
      </c>
      <c r="J175" s="487">
        <v>17.241055937295471</v>
      </c>
      <c r="K175" s="487">
        <v>17.157906001880328</v>
      </c>
      <c r="L175" s="487">
        <v>16.978390981569479</v>
      </c>
      <c r="M175" s="487">
        <v>16.991500430750119</v>
      </c>
      <c r="N175" s="487">
        <v>16.848232909151989</v>
      </c>
      <c r="O175" s="487">
        <v>16.778225052498023</v>
      </c>
      <c r="P175" s="574">
        <v>16.515584682448107</v>
      </c>
      <c r="Q175" s="577">
        <v>16.735752394638549</v>
      </c>
      <c r="R175" s="2"/>
      <c r="S175"/>
      <c r="T175" s="1210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</row>
    <row r="176" spans="1:66" s="8" customFormat="1" ht="18.75" customHeight="1">
      <c r="A176" s="20"/>
      <c r="B176" s="284"/>
      <c r="C176" s="520"/>
      <c r="D176" s="522" t="s">
        <v>290</v>
      </c>
      <c r="E176" s="487">
        <v>19.184440593179406</v>
      </c>
      <c r="F176" s="487">
        <v>19.115920256064811</v>
      </c>
      <c r="G176" s="487">
        <v>19.328321234790387</v>
      </c>
      <c r="H176" s="487">
        <v>19.526164888456314</v>
      </c>
      <c r="I176" s="487">
        <v>18.595791771324365</v>
      </c>
      <c r="J176" s="487">
        <v>18.484968743663895</v>
      </c>
      <c r="K176" s="487">
        <v>18.74223467965064</v>
      </c>
      <c r="L176" s="487">
        <v>18.561037168709635</v>
      </c>
      <c r="M176" s="487">
        <v>18.434955885704756</v>
      </c>
      <c r="N176" s="487">
        <v>18.3040646206011</v>
      </c>
      <c r="O176" s="487">
        <v>18.269893089233761</v>
      </c>
      <c r="P176" s="574">
        <v>18.405547986043864</v>
      </c>
      <c r="Q176" s="577">
        <v>18.740859021398087</v>
      </c>
      <c r="R176" s="2"/>
      <c r="S176"/>
      <c r="T176" s="131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</row>
    <row r="177" spans="1:66" s="8" customFormat="1" ht="18.75" customHeight="1">
      <c r="A177" s="20"/>
      <c r="B177" s="284"/>
      <c r="C177" s="521"/>
      <c r="D177" s="522" t="s">
        <v>291</v>
      </c>
      <c r="E177" s="487">
        <v>19.078090605297668</v>
      </c>
      <c r="F177" s="487">
        <v>18.976605467472226</v>
      </c>
      <c r="G177" s="487">
        <v>19.192183397176201</v>
      </c>
      <c r="H177" s="487">
        <v>19.312362579802091</v>
      </c>
      <c r="I177" s="487">
        <v>18.402176895384578</v>
      </c>
      <c r="J177" s="487">
        <v>18.226165310125705</v>
      </c>
      <c r="K177" s="487">
        <v>18.493084436946617</v>
      </c>
      <c r="L177" s="487">
        <v>18.323475520825234</v>
      </c>
      <c r="M177" s="487">
        <v>18.187885075067044</v>
      </c>
      <c r="N177" s="487">
        <v>18.089283087142022</v>
      </c>
      <c r="O177" s="487">
        <v>18.099526354191948</v>
      </c>
      <c r="P177" s="574">
        <v>18.296171864890738</v>
      </c>
      <c r="Q177" s="577">
        <v>18.55526915141693</v>
      </c>
      <c r="R177" s="2"/>
      <c r="S177"/>
      <c r="T177" s="1210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</row>
    <row r="178" spans="1:66" s="8" customFormat="1" ht="18.75" customHeight="1">
      <c r="A178" s="20"/>
      <c r="B178" s="284"/>
      <c r="C178" s="521"/>
      <c r="D178" s="522" t="s">
        <v>325</v>
      </c>
      <c r="E178" s="487">
        <v>17.199656992411622</v>
      </c>
      <c r="F178" s="487">
        <v>18.369768108279921</v>
      </c>
      <c r="G178" s="487">
        <v>14.598795594847919</v>
      </c>
      <c r="H178" s="487">
        <v>18.962592133107783</v>
      </c>
      <c r="I178" s="487">
        <v>15.151649106440985</v>
      </c>
      <c r="J178" s="487">
        <v>16.35740696204207</v>
      </c>
      <c r="K178" s="487">
        <v>17.03788242612368</v>
      </c>
      <c r="L178" s="487">
        <v>16.244663044873633</v>
      </c>
      <c r="M178" s="487">
        <v>14.425773134369241</v>
      </c>
      <c r="N178" s="487">
        <v>16.643562486916466</v>
      </c>
      <c r="O178" s="487">
        <v>15.649014932711406</v>
      </c>
      <c r="P178" s="574">
        <v>18.980854575784953</v>
      </c>
      <c r="Q178" s="577">
        <v>16.613034550976945</v>
      </c>
      <c r="R178" s="2"/>
      <c r="S178"/>
      <c r="T178" s="1210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</row>
    <row r="179" spans="1:66" s="8" customFormat="1" ht="18.75" customHeight="1">
      <c r="A179" s="20"/>
      <c r="B179" s="284"/>
      <c r="C179" s="521"/>
      <c r="D179" s="581" t="s">
        <v>327</v>
      </c>
      <c r="E179" s="487">
        <v>12.304198377175181</v>
      </c>
      <c r="F179" s="487">
        <v>12.322248995205793</v>
      </c>
      <c r="G179" s="487">
        <v>12.374313412213759</v>
      </c>
      <c r="H179" s="487">
        <v>12.1370157455382</v>
      </c>
      <c r="I179" s="487">
        <v>11.454147767734835</v>
      </c>
      <c r="J179" s="487">
        <v>11.434246940016161</v>
      </c>
      <c r="K179" s="487">
        <v>11.466921204252795</v>
      </c>
      <c r="L179" s="487">
        <v>11.249078381013375</v>
      </c>
      <c r="M179" s="487">
        <v>11.287574042981879</v>
      </c>
      <c r="N179" s="487">
        <v>11.137905423723756</v>
      </c>
      <c r="O179" s="487">
        <v>11.336373528747099</v>
      </c>
      <c r="P179" s="574">
        <v>11.449602367771746</v>
      </c>
      <c r="Q179" s="577">
        <v>11.644699032909887</v>
      </c>
      <c r="R179" s="2"/>
      <c r="S179"/>
      <c r="T179" s="1210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</row>
    <row r="180" spans="1:66" s="8" customFormat="1" ht="18.75" customHeight="1">
      <c r="A180" s="20"/>
      <c r="B180" s="284"/>
      <c r="C180" s="521"/>
      <c r="D180" s="581" t="s">
        <v>328</v>
      </c>
      <c r="E180" s="487">
        <v>19.666696589209405</v>
      </c>
      <c r="F180" s="487">
        <v>20.551085877642286</v>
      </c>
      <c r="G180" s="487">
        <v>21.075121631719309</v>
      </c>
      <c r="H180" s="487">
        <v>21.446332357133485</v>
      </c>
      <c r="I180" s="487">
        <v>20.246426656085575</v>
      </c>
      <c r="J180" s="487">
        <v>20.627214795485752</v>
      </c>
      <c r="K180" s="487">
        <v>20.688272993279366</v>
      </c>
      <c r="L180" s="487">
        <v>19.926084397764896</v>
      </c>
      <c r="M180" s="487">
        <v>19.481378092433275</v>
      </c>
      <c r="N180" s="487">
        <v>18.823472810809175</v>
      </c>
      <c r="O180" s="487">
        <v>18.841171764777705</v>
      </c>
      <c r="P180" s="574">
        <v>19.424549880300763</v>
      </c>
      <c r="Q180" s="577">
        <v>19.952665611442495</v>
      </c>
      <c r="R180" s="2"/>
      <c r="S180"/>
      <c r="T180" s="121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</row>
    <row r="181" spans="1:66" s="8" customFormat="1" ht="18.75" customHeight="1">
      <c r="A181" s="20"/>
      <c r="B181" s="284"/>
      <c r="C181" s="520"/>
      <c r="D181" s="522" t="s">
        <v>329</v>
      </c>
      <c r="E181" s="487">
        <v>18.162053600142364</v>
      </c>
      <c r="F181" s="487">
        <v>17.970321557120904</v>
      </c>
      <c r="G181" s="487">
        <v>18.265647169051178</v>
      </c>
      <c r="H181" s="487">
        <v>18.446774621732366</v>
      </c>
      <c r="I181" s="487">
        <v>17.747398336233083</v>
      </c>
      <c r="J181" s="487">
        <v>17.427221639706026</v>
      </c>
      <c r="K181" s="487">
        <v>17.756565358574012</v>
      </c>
      <c r="L181" s="487">
        <v>17.46606648829172</v>
      </c>
      <c r="M181" s="487">
        <v>17.375033914997292</v>
      </c>
      <c r="N181" s="487">
        <v>17.307979314520544</v>
      </c>
      <c r="O181" s="487">
        <v>17.158362692577693</v>
      </c>
      <c r="P181" s="574">
        <v>17.396891134706369</v>
      </c>
      <c r="Q181" s="577">
        <v>17.687963267815022</v>
      </c>
      <c r="R181" s="2"/>
      <c r="S181"/>
      <c r="T181" s="1210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</row>
    <row r="182" spans="1:66" s="8" customFormat="1" ht="18.75" customHeight="1">
      <c r="A182" s="20"/>
      <c r="B182" s="284"/>
      <c r="C182" s="520"/>
      <c r="D182" s="522" t="s">
        <v>330</v>
      </c>
      <c r="E182" s="487">
        <v>18.760215329007792</v>
      </c>
      <c r="F182" s="487">
        <v>18.721228794595838</v>
      </c>
      <c r="G182" s="487">
        <v>18.926789448845625</v>
      </c>
      <c r="H182" s="487">
        <v>19.076709758692992</v>
      </c>
      <c r="I182" s="487">
        <v>18.156906964377431</v>
      </c>
      <c r="J182" s="487">
        <v>18.029480915107293</v>
      </c>
      <c r="K182" s="487">
        <v>18.33932110649565</v>
      </c>
      <c r="L182" s="487">
        <v>18.139364991627481</v>
      </c>
      <c r="M182" s="487">
        <v>18.014863264245175</v>
      </c>
      <c r="N182" s="487">
        <v>17.883379014706758</v>
      </c>
      <c r="O182" s="487">
        <v>17.858103280252145</v>
      </c>
      <c r="P182" s="574">
        <v>18.007958413564712</v>
      </c>
      <c r="Q182" s="577">
        <v>18.305328826996167</v>
      </c>
      <c r="R182" s="2"/>
      <c r="S182"/>
      <c r="T182" s="1210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</row>
    <row r="183" spans="1:66" s="8" customFormat="1" ht="18.75" customHeight="1">
      <c r="A183" s="20"/>
      <c r="B183" s="284"/>
      <c r="C183" s="520"/>
      <c r="D183" s="522" t="s">
        <v>292</v>
      </c>
      <c r="E183" s="487">
        <v>27.821772174849411</v>
      </c>
      <c r="F183" s="487">
        <v>28.754602056817369</v>
      </c>
      <c r="G183" s="487">
        <v>30.581901048939301</v>
      </c>
      <c r="H183" s="487">
        <v>33.40261352321798</v>
      </c>
      <c r="I183" s="487">
        <v>29.076640224858114</v>
      </c>
      <c r="J183" s="487">
        <v>28.084208188910576</v>
      </c>
      <c r="K183" s="487">
        <v>28.654408899848256</v>
      </c>
      <c r="L183" s="487">
        <v>28.098987263358701</v>
      </c>
      <c r="M183" s="487">
        <v>28.523085605085935</v>
      </c>
      <c r="N183" s="487">
        <v>28.660149278958539</v>
      </c>
      <c r="O183" s="487">
        <v>27.09786613113689</v>
      </c>
      <c r="P183" s="574">
        <v>27.229663272319225</v>
      </c>
      <c r="Q183" s="577">
        <v>28.645949933476761</v>
      </c>
      <c r="R183" s="2"/>
      <c r="S183"/>
      <c r="T183" s="1210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</row>
    <row r="184" spans="1:66" s="8" customFormat="1" ht="18.75" customHeight="1">
      <c r="A184" s="20"/>
      <c r="B184" s="284"/>
      <c r="C184" s="520"/>
      <c r="D184" s="522" t="s">
        <v>293</v>
      </c>
      <c r="E184" s="487">
        <v>23.988546143759514</v>
      </c>
      <c r="F184" s="487">
        <v>24.191265626829562</v>
      </c>
      <c r="G184" s="487">
        <v>25.629187000348445</v>
      </c>
      <c r="H184" s="487">
        <v>24.816830420640297</v>
      </c>
      <c r="I184" s="487">
        <v>23.300675518778505</v>
      </c>
      <c r="J184" s="487">
        <v>23.058170231680968</v>
      </c>
      <c r="K184" s="487">
        <v>23.243605074284549</v>
      </c>
      <c r="L184" s="487">
        <v>23.20507409851858</v>
      </c>
      <c r="M184" s="487">
        <v>23.106469575058917</v>
      </c>
      <c r="N184" s="487">
        <v>22.55529529943632</v>
      </c>
      <c r="O184" s="487">
        <v>22.934977696005141</v>
      </c>
      <c r="P184" s="574">
        <v>23.004760802151139</v>
      </c>
      <c r="Q184" s="577">
        <v>23.56772293944432</v>
      </c>
      <c r="R184" s="2"/>
      <c r="S184"/>
      <c r="T184" s="1210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</row>
    <row r="185" spans="1:66" s="8" customFormat="1" ht="18.75" customHeight="1">
      <c r="A185" s="20"/>
      <c r="B185" s="284"/>
      <c r="C185" s="517"/>
      <c r="D185" s="581" t="s">
        <v>214</v>
      </c>
      <c r="E185" s="487">
        <v>16.00220674342253</v>
      </c>
      <c r="F185" s="487">
        <v>17.0755958689466</v>
      </c>
      <c r="G185" s="487">
        <v>16.584944611741452</v>
      </c>
      <c r="H185" s="487">
        <v>17.050257455696183</v>
      </c>
      <c r="I185" s="487">
        <v>16.283779199720104</v>
      </c>
      <c r="J185" s="487">
        <v>16.855527804948242</v>
      </c>
      <c r="K185" s="487">
        <v>16.851747084100495</v>
      </c>
      <c r="L185" s="487">
        <v>16.383183742586176</v>
      </c>
      <c r="M185" s="487">
        <v>16.445157362771653</v>
      </c>
      <c r="N185" s="487">
        <v>15.696160433409528</v>
      </c>
      <c r="O185" s="487">
        <v>15.610089000033861</v>
      </c>
      <c r="P185" s="574">
        <v>15.524240338341391</v>
      </c>
      <c r="Q185" s="577">
        <v>16.35856780627352</v>
      </c>
      <c r="R185" s="2"/>
      <c r="S185"/>
      <c r="T185" s="1316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</row>
    <row r="186" spans="1:66" s="8" customFormat="1" ht="18.75" customHeight="1">
      <c r="A186" s="20"/>
      <c r="B186" s="284"/>
      <c r="C186" s="15"/>
      <c r="D186" s="582" t="s">
        <v>215</v>
      </c>
      <c r="E186" s="487">
        <v>16.354635862201846</v>
      </c>
      <c r="F186" s="487">
        <v>17.603266437800251</v>
      </c>
      <c r="G186" s="487">
        <v>17.011760077368528</v>
      </c>
      <c r="H186" s="487">
        <v>17.450617888954191</v>
      </c>
      <c r="I186" s="487">
        <v>16.602011289702922</v>
      </c>
      <c r="J186" s="487">
        <v>17.077869151802684</v>
      </c>
      <c r="K186" s="487">
        <v>17.029730675566078</v>
      </c>
      <c r="L186" s="487">
        <v>16.724303605466126</v>
      </c>
      <c r="M186" s="487">
        <v>16.643768362460051</v>
      </c>
      <c r="N186" s="487">
        <v>15.859898332518895</v>
      </c>
      <c r="O186" s="487">
        <v>16.066802706820347</v>
      </c>
      <c r="P186" s="574">
        <v>15.836446881871984</v>
      </c>
      <c r="Q186" s="577">
        <v>16.69220906489431</v>
      </c>
      <c r="R186" s="2"/>
      <c r="S186"/>
      <c r="T186" s="1210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</row>
    <row r="187" spans="1:66" s="8" customFormat="1" ht="18.75" customHeight="1">
      <c r="A187" s="20"/>
      <c r="B187" s="284"/>
      <c r="C187" s="2089" t="s">
        <v>333</v>
      </c>
      <c r="D187" s="2090"/>
      <c r="E187" s="490">
        <v>18.805789431236565</v>
      </c>
      <c r="F187" s="490">
        <v>18.87939619570713</v>
      </c>
      <c r="G187" s="490">
        <v>18.693405510817666</v>
      </c>
      <c r="H187" s="490">
        <v>19.252937096909086</v>
      </c>
      <c r="I187" s="490">
        <v>18.047635214886228</v>
      </c>
      <c r="J187" s="490">
        <v>18.046202784029727</v>
      </c>
      <c r="K187" s="490">
        <v>18.346015466167579</v>
      </c>
      <c r="L187" s="490">
        <v>18.096899743757284</v>
      </c>
      <c r="M187" s="490">
        <v>17.796314378993475</v>
      </c>
      <c r="N187" s="490">
        <v>17.910967641407421</v>
      </c>
      <c r="O187" s="490">
        <v>17.81544563223688</v>
      </c>
      <c r="P187" s="575">
        <v>18.293776613194474</v>
      </c>
      <c r="Q187" s="578">
        <v>18.329901250418615</v>
      </c>
      <c r="R187" s="2"/>
      <c r="S187"/>
      <c r="T187" s="1210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</row>
    <row r="188" spans="1:66" s="8" customFormat="1" ht="18.75" customHeight="1">
      <c r="A188" s="20"/>
      <c r="B188" s="512">
        <v>20</v>
      </c>
      <c r="C188" s="519" t="s">
        <v>268</v>
      </c>
      <c r="D188" s="522" t="s">
        <v>213</v>
      </c>
      <c r="E188" s="487">
        <v>18.817963677829756</v>
      </c>
      <c r="F188" s="487">
        <v>18.187500843681626</v>
      </c>
      <c r="G188" s="487">
        <v>19.739106845671635</v>
      </c>
      <c r="H188" s="487">
        <v>19.074505193550571</v>
      </c>
      <c r="I188" s="487">
        <v>18.818710403287213</v>
      </c>
      <c r="J188" s="487">
        <v>19.081586340651793</v>
      </c>
      <c r="K188" s="487">
        <v>19.389814530688433</v>
      </c>
      <c r="L188" s="487">
        <v>19.200058119374841</v>
      </c>
      <c r="M188" s="487">
        <v>18.930892481344827</v>
      </c>
      <c r="N188" s="487">
        <v>18.542049493942752</v>
      </c>
      <c r="O188" s="487">
        <v>17.69239511158856</v>
      </c>
      <c r="P188" s="574">
        <v>18.570716341382216</v>
      </c>
      <c r="Q188" s="579">
        <v>18.822578203446717</v>
      </c>
      <c r="R188" s="2"/>
      <c r="S188"/>
      <c r="T188" s="1210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</row>
    <row r="189" spans="1:66" s="8" customFormat="1" ht="18.75" customHeight="1">
      <c r="A189" s="20"/>
      <c r="B189" s="284"/>
      <c r="C189" s="523"/>
      <c r="D189" s="91" t="s">
        <v>324</v>
      </c>
      <c r="E189" s="487">
        <v>17.721206244983136</v>
      </c>
      <c r="F189" s="487">
        <v>17.390886138031437</v>
      </c>
      <c r="G189" s="487">
        <v>18.522028299465493</v>
      </c>
      <c r="H189" s="487">
        <v>17.930178434950459</v>
      </c>
      <c r="I189" s="487">
        <v>17.875558539129692</v>
      </c>
      <c r="J189" s="487">
        <v>18.061864479456808</v>
      </c>
      <c r="K189" s="487">
        <v>18.002100269604217</v>
      </c>
      <c r="L189" s="487">
        <v>17.769734773376911</v>
      </c>
      <c r="M189" s="487">
        <v>17.714736150447191</v>
      </c>
      <c r="N189" s="487">
        <v>17.842514572062608</v>
      </c>
      <c r="O189" s="487">
        <v>17.869318301734907</v>
      </c>
      <c r="P189" s="574">
        <v>18.279170198585746</v>
      </c>
      <c r="Q189" s="577">
        <v>17.912086266621774</v>
      </c>
      <c r="R189" s="2"/>
      <c r="S189"/>
      <c r="T189" s="1210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</row>
    <row r="190" spans="1:66" s="8" customFormat="1" ht="18.75" customHeight="1">
      <c r="A190" s="20"/>
      <c r="B190" s="284"/>
      <c r="C190" s="523"/>
      <c r="D190" s="91" t="s">
        <v>290</v>
      </c>
      <c r="E190" s="487">
        <v>15.91709521512173</v>
      </c>
      <c r="F190" s="487">
        <v>16.118678584572457</v>
      </c>
      <c r="G190" s="487">
        <v>16.383169905423486</v>
      </c>
      <c r="H190" s="487">
        <v>16.47690759153835</v>
      </c>
      <c r="I190" s="487">
        <v>16.060504496930953</v>
      </c>
      <c r="J190" s="487">
        <v>15.813741223280076</v>
      </c>
      <c r="K190" s="487">
        <v>15.987090524273498</v>
      </c>
      <c r="L190" s="487">
        <v>15.922484206224855</v>
      </c>
      <c r="M190" s="487">
        <v>15.747006450271096</v>
      </c>
      <c r="N190" s="487">
        <v>15.656088198443541</v>
      </c>
      <c r="O190" s="487">
        <v>15.405149394297572</v>
      </c>
      <c r="P190" s="574">
        <v>15.465486064148894</v>
      </c>
      <c r="Q190" s="577">
        <v>15.916553338422796</v>
      </c>
      <c r="R190" s="2"/>
      <c r="S190"/>
      <c r="T190" s="121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</row>
    <row r="191" spans="1:66" s="8" customFormat="1" ht="18.75" customHeight="1">
      <c r="A191" s="20"/>
      <c r="B191" s="284"/>
      <c r="C191" s="523"/>
      <c r="D191" s="91" t="s">
        <v>291</v>
      </c>
      <c r="E191" s="487">
        <v>16.142313192351413</v>
      </c>
      <c r="F191" s="487">
        <v>16.331006633918541</v>
      </c>
      <c r="G191" s="487">
        <v>16.610295878541251</v>
      </c>
      <c r="H191" s="487">
        <v>16.690682342165545</v>
      </c>
      <c r="I191" s="487">
        <v>16.274241029249428</v>
      </c>
      <c r="J191" s="487">
        <v>16.005488050306099</v>
      </c>
      <c r="K191" s="487">
        <v>16.135713503657982</v>
      </c>
      <c r="L191" s="487">
        <v>16.108550411622307</v>
      </c>
      <c r="M191" s="487">
        <v>15.923060996522802</v>
      </c>
      <c r="N191" s="487">
        <v>15.824167584696738</v>
      </c>
      <c r="O191" s="487">
        <v>15.600924815149536</v>
      </c>
      <c r="P191" s="574">
        <v>15.699891414064634</v>
      </c>
      <c r="Q191" s="577">
        <v>16.111567612556136</v>
      </c>
      <c r="R191" s="2"/>
      <c r="S191"/>
      <c r="T191" s="1210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</row>
    <row r="192" spans="1:66" s="8" customFormat="1" ht="18.75" customHeight="1">
      <c r="A192" s="20"/>
      <c r="B192" s="284"/>
      <c r="C192" s="523"/>
      <c r="D192" s="91" t="s">
        <v>325</v>
      </c>
      <c r="E192" s="487">
        <v>17.905909802163826</v>
      </c>
      <c r="F192" s="487">
        <v>18.545289240596439</v>
      </c>
      <c r="G192" s="487">
        <v>18.447155873363123</v>
      </c>
      <c r="H192" s="487">
        <v>17.113455394790897</v>
      </c>
      <c r="I192" s="487">
        <v>15.640904563246846</v>
      </c>
      <c r="J192" s="487">
        <v>14.111722977887108</v>
      </c>
      <c r="K192" s="487">
        <v>14.064269803383379</v>
      </c>
      <c r="L192" s="487">
        <v>13.583658592134523</v>
      </c>
      <c r="M192" s="487">
        <v>15.383440787423652</v>
      </c>
      <c r="N192" s="487">
        <v>15.759709339595389</v>
      </c>
      <c r="O192" s="487">
        <v>18.788562976238111</v>
      </c>
      <c r="P192" s="574">
        <v>19.233335031086931</v>
      </c>
      <c r="Q192" s="577">
        <v>16.404626548419877</v>
      </c>
      <c r="R192" s="2"/>
      <c r="S192"/>
      <c r="T192" s="1210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</row>
    <row r="193" spans="1:66" s="8" customFormat="1" ht="18.75" customHeight="1">
      <c r="A193" s="20"/>
      <c r="B193" s="284"/>
      <c r="C193" s="523"/>
      <c r="D193" s="91" t="s">
        <v>327</v>
      </c>
      <c r="E193" s="487">
        <v>10.457303591074529</v>
      </c>
      <c r="F193" s="487">
        <v>10.692575887877146</v>
      </c>
      <c r="G193" s="487">
        <v>10.685146078440138</v>
      </c>
      <c r="H193" s="487">
        <v>10.837161922151036</v>
      </c>
      <c r="I193" s="487">
        <v>11.824308625356776</v>
      </c>
      <c r="J193" s="487">
        <v>10.332355485393572</v>
      </c>
      <c r="K193" s="487">
        <v>10.326143496255565</v>
      </c>
      <c r="L193" s="487">
        <v>10.384190165504426</v>
      </c>
      <c r="M193" s="487">
        <v>10.367178839839923</v>
      </c>
      <c r="N193" s="487">
        <v>10.450559237726491</v>
      </c>
      <c r="O193" s="487">
        <v>10.043370069102854</v>
      </c>
      <c r="P193" s="574">
        <v>10.329771392263819</v>
      </c>
      <c r="Q193" s="577">
        <v>10.557171788532232</v>
      </c>
      <c r="R193" s="2"/>
      <c r="S193"/>
      <c r="T193" s="1210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</row>
    <row r="194" spans="1:66" s="8" customFormat="1" ht="18.75" customHeight="1">
      <c r="A194" s="20"/>
      <c r="B194" s="284"/>
      <c r="C194" s="523"/>
      <c r="D194" s="91" t="s">
        <v>328</v>
      </c>
      <c r="E194" s="487">
        <v>17.38715361762717</v>
      </c>
      <c r="F194" s="487">
        <v>17.475586826063676</v>
      </c>
      <c r="G194" s="487">
        <v>17.916333024714298</v>
      </c>
      <c r="H194" s="487">
        <v>17.838674094063077</v>
      </c>
      <c r="I194" s="487">
        <v>17.519561881564943</v>
      </c>
      <c r="J194" s="487">
        <v>17.259097731159478</v>
      </c>
      <c r="K194" s="487">
        <v>17.394022308507914</v>
      </c>
      <c r="L194" s="487">
        <v>17.30022977123026</v>
      </c>
      <c r="M194" s="487">
        <v>17.309417633726017</v>
      </c>
      <c r="N194" s="487">
        <v>17.097435890703416</v>
      </c>
      <c r="O194" s="487">
        <v>17.007162630604341</v>
      </c>
      <c r="P194" s="574">
        <v>17.255670684154794</v>
      </c>
      <c r="Q194" s="577">
        <v>17.401872362320606</v>
      </c>
      <c r="R194" s="2"/>
      <c r="S194"/>
      <c r="T194" s="1210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 spans="1:66" s="8" customFormat="1" ht="18.75" customHeight="1">
      <c r="A195" s="20"/>
      <c r="B195" s="284"/>
      <c r="C195" s="523"/>
      <c r="D195" s="91" t="s">
        <v>329</v>
      </c>
      <c r="E195" s="487">
        <v>16.327817613954537</v>
      </c>
      <c r="F195" s="487">
        <v>16.347446076024944</v>
      </c>
      <c r="G195" s="487">
        <v>16.666019804061985</v>
      </c>
      <c r="H195" s="487">
        <v>16.774822548635921</v>
      </c>
      <c r="I195" s="487">
        <v>16.35034948741864</v>
      </c>
      <c r="J195" s="487">
        <v>16.022944157104696</v>
      </c>
      <c r="K195" s="487">
        <v>16.112795683594637</v>
      </c>
      <c r="L195" s="487">
        <v>16.110271120675229</v>
      </c>
      <c r="M195" s="487">
        <v>15.940234078095216</v>
      </c>
      <c r="N195" s="487">
        <v>15.865263250012953</v>
      </c>
      <c r="O195" s="487">
        <v>15.639243412462989</v>
      </c>
      <c r="P195" s="574">
        <v>15.749192665104434</v>
      </c>
      <c r="Q195" s="577">
        <v>16.142162080273987</v>
      </c>
      <c r="R195" s="2"/>
      <c r="S195"/>
      <c r="T195" s="1210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</row>
    <row r="196" spans="1:66" s="8" customFormat="1" ht="18.75" customHeight="1">
      <c r="A196" s="20"/>
      <c r="B196" s="284"/>
      <c r="C196" s="523"/>
      <c r="D196" s="91" t="s">
        <v>330</v>
      </c>
      <c r="E196" s="487">
        <v>17.001400939887557</v>
      </c>
      <c r="F196" s="487">
        <v>19.866378936237247</v>
      </c>
      <c r="G196" s="487">
        <v>20.536078310877279</v>
      </c>
      <c r="H196" s="487">
        <v>17.625003162914446</v>
      </c>
      <c r="I196" s="487">
        <v>19.324216942003723</v>
      </c>
      <c r="J196" s="487">
        <v>18.524378926118491</v>
      </c>
      <c r="K196" s="487">
        <v>19.337652455444548</v>
      </c>
      <c r="L196" s="487">
        <v>16.986354129546307</v>
      </c>
      <c r="M196" s="487">
        <v>18.520621966013064</v>
      </c>
      <c r="N196" s="487">
        <v>17.284730102736383</v>
      </c>
      <c r="O196" s="487">
        <v>18.148493153668994</v>
      </c>
      <c r="P196" s="574">
        <v>18.310937849335684</v>
      </c>
      <c r="Q196" s="577">
        <v>18.398631362083059</v>
      </c>
      <c r="R196" s="2"/>
      <c r="S196"/>
      <c r="T196" s="1210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</row>
    <row r="197" spans="1:66" s="8" customFormat="1" ht="18.75" customHeight="1">
      <c r="A197" s="20"/>
      <c r="B197" s="284"/>
      <c r="C197" s="523"/>
      <c r="D197" s="91" t="s">
        <v>293</v>
      </c>
      <c r="E197" s="487">
        <v>12.793787896231706</v>
      </c>
      <c r="F197" s="487">
        <v>13.60942807530345</v>
      </c>
      <c r="G197" s="487">
        <v>12.91155150120033</v>
      </c>
      <c r="H197" s="487">
        <v>12.354184191526452</v>
      </c>
      <c r="I197" s="487">
        <v>12.671393315379587</v>
      </c>
      <c r="J197" s="487">
        <v>12.597685696273235</v>
      </c>
      <c r="K197" s="487">
        <v>12.371540878748606</v>
      </c>
      <c r="L197" s="487">
        <v>11.493317638092115</v>
      </c>
      <c r="M197" s="487">
        <v>11.318002472162963</v>
      </c>
      <c r="N197" s="487">
        <v>11.253276498074104</v>
      </c>
      <c r="O197" s="487">
        <v>11.216158439055434</v>
      </c>
      <c r="P197" s="574">
        <v>11.297188750177572</v>
      </c>
      <c r="Q197" s="577">
        <v>12.260356504826508</v>
      </c>
      <c r="R197" s="2"/>
      <c r="S197"/>
      <c r="T197" s="1210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</row>
    <row r="198" spans="1:66" s="8" customFormat="1" ht="18.75" customHeight="1">
      <c r="A198" s="20"/>
      <c r="B198" s="284"/>
      <c r="C198" s="523"/>
      <c r="D198" s="91" t="s">
        <v>214</v>
      </c>
      <c r="E198" s="487">
        <v>16.844918023309511</v>
      </c>
      <c r="F198" s="487">
        <v>16.538914395323864</v>
      </c>
      <c r="G198" s="487">
        <v>18.197921966755334</v>
      </c>
      <c r="H198" s="487">
        <v>17.68210315283703</v>
      </c>
      <c r="I198" s="487">
        <v>17.568927134242067</v>
      </c>
      <c r="J198" s="487">
        <v>17.634954260360828</v>
      </c>
      <c r="K198" s="487">
        <v>17.995406743023494</v>
      </c>
      <c r="L198" s="487">
        <v>17.678147690198283</v>
      </c>
      <c r="M198" s="487">
        <v>17.211384468644603</v>
      </c>
      <c r="N198" s="487">
        <v>16.893404356845924</v>
      </c>
      <c r="O198" s="487">
        <v>15.891197475610724</v>
      </c>
      <c r="P198" s="574">
        <v>16.435168058497034</v>
      </c>
      <c r="Q198" s="577">
        <v>17.197148423483512</v>
      </c>
      <c r="R198" s="2"/>
      <c r="S198"/>
      <c r="T198" s="1210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</row>
    <row r="199" spans="1:66" s="8" customFormat="1" ht="18.75" customHeight="1">
      <c r="A199" s="20"/>
      <c r="B199" s="284"/>
      <c r="C199" s="523"/>
      <c r="D199" s="91" t="s">
        <v>215</v>
      </c>
      <c r="E199" s="487">
        <v>17.339853365463419</v>
      </c>
      <c r="F199" s="487">
        <v>16.927238857957299</v>
      </c>
      <c r="G199" s="487">
        <v>18.620341571849792</v>
      </c>
      <c r="H199" s="487">
        <v>18.076670465104065</v>
      </c>
      <c r="I199" s="487">
        <v>17.963250008610395</v>
      </c>
      <c r="J199" s="487">
        <v>18.129935762600788</v>
      </c>
      <c r="K199" s="487">
        <v>18.50446814875739</v>
      </c>
      <c r="L199" s="487">
        <v>18.103626613212306</v>
      </c>
      <c r="M199" s="487">
        <v>17.752151421055046</v>
      </c>
      <c r="N199" s="487">
        <v>17.450879724550063</v>
      </c>
      <c r="O199" s="487">
        <v>16.381777875093622</v>
      </c>
      <c r="P199" s="574">
        <v>17.013360335485402</v>
      </c>
      <c r="Q199" s="577">
        <v>17.671066263150561</v>
      </c>
      <c r="R199" s="2"/>
      <c r="S199"/>
      <c r="T199" s="1210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</row>
    <row r="200" spans="1:66" s="8" customFormat="1" ht="18.75" customHeight="1">
      <c r="A200" s="20"/>
      <c r="B200" s="284"/>
      <c r="C200" s="2089" t="s">
        <v>333</v>
      </c>
      <c r="D200" s="2090"/>
      <c r="E200" s="490">
        <v>16.397704601644396</v>
      </c>
      <c r="F200" s="490">
        <v>16.521167548458997</v>
      </c>
      <c r="G200" s="490">
        <v>17.056267785477818</v>
      </c>
      <c r="H200" s="490">
        <v>16.925925034031089</v>
      </c>
      <c r="I200" s="490">
        <v>16.519690704022448</v>
      </c>
      <c r="J200" s="490">
        <v>16.227380797845644</v>
      </c>
      <c r="K200" s="490">
        <v>16.392504572030898</v>
      </c>
      <c r="L200" s="490">
        <v>16.250465894263179</v>
      </c>
      <c r="M200" s="490">
        <v>16.171354359816885</v>
      </c>
      <c r="N200" s="490">
        <v>16.062309614126701</v>
      </c>
      <c r="O200" s="490">
        <v>15.88756460954799</v>
      </c>
      <c r="P200" s="575">
        <v>16.091158233357405</v>
      </c>
      <c r="Q200" s="578">
        <v>16.375003563178215</v>
      </c>
      <c r="R200" s="2"/>
      <c r="S200"/>
      <c r="T200" s="121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</row>
    <row r="201" spans="1:66" s="8" customFormat="1" ht="18.75" customHeight="1">
      <c r="A201" s="20"/>
      <c r="B201" s="512">
        <v>21</v>
      </c>
      <c r="C201" s="519" t="s">
        <v>269</v>
      </c>
      <c r="D201" s="522" t="s">
        <v>213</v>
      </c>
      <c r="E201" s="487">
        <v>23.830525385709446</v>
      </c>
      <c r="F201" s="487">
        <v>19.901737271112015</v>
      </c>
      <c r="G201" s="487">
        <v>23.187539001159543</v>
      </c>
      <c r="H201" s="487">
        <v>23.694229917406336</v>
      </c>
      <c r="I201" s="487">
        <v>22.566321872348432</v>
      </c>
      <c r="J201" s="487"/>
      <c r="K201" s="487">
        <v>24.915501508533019</v>
      </c>
      <c r="L201" s="487">
        <v>19.795130987347143</v>
      </c>
      <c r="M201" s="487">
        <v>30.21991092867956</v>
      </c>
      <c r="N201" s="487">
        <v>28.621179366260471</v>
      </c>
      <c r="O201" s="487">
        <v>26.141227725292801</v>
      </c>
      <c r="P201" s="574">
        <v>18.488143457612768</v>
      </c>
      <c r="Q201" s="579">
        <v>25.003852715883166</v>
      </c>
      <c r="R201" s="2"/>
      <c r="S201"/>
      <c r="T201" s="1210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</row>
    <row r="202" spans="1:66" s="8" customFormat="1" ht="18.75" customHeight="1">
      <c r="A202" s="20"/>
      <c r="B202" s="284"/>
      <c r="C202" s="523"/>
      <c r="D202" s="91" t="s">
        <v>324</v>
      </c>
      <c r="E202" s="487">
        <v>15.619708658539277</v>
      </c>
      <c r="F202" s="487">
        <v>16.817627278963766</v>
      </c>
      <c r="G202" s="487">
        <v>47.1474822835251</v>
      </c>
      <c r="H202" s="487">
        <v>15.610598600639642</v>
      </c>
      <c r="I202" s="487">
        <v>11.933910847986713</v>
      </c>
      <c r="J202" s="487">
        <v>15.035275954426154</v>
      </c>
      <c r="K202" s="487">
        <v>14.349194356277559</v>
      </c>
      <c r="L202" s="487">
        <v>17.789954366367429</v>
      </c>
      <c r="M202" s="487">
        <v>14.301771017515572</v>
      </c>
      <c r="N202" s="487">
        <v>14.195840762662977</v>
      </c>
      <c r="O202" s="487">
        <v>15.038448879077681</v>
      </c>
      <c r="P202" s="574">
        <v>12.260515772881131</v>
      </c>
      <c r="Q202" s="577">
        <v>15.119937322397192</v>
      </c>
      <c r="R202" s="2"/>
      <c r="S202"/>
      <c r="T202" s="1210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</row>
    <row r="203" spans="1:66" s="8" customFormat="1" ht="18.75" customHeight="1">
      <c r="A203" s="20"/>
      <c r="B203" s="284"/>
      <c r="C203" s="523"/>
      <c r="D203" s="91" t="s">
        <v>290</v>
      </c>
      <c r="E203" s="487">
        <v>26.019175579719008</v>
      </c>
      <c r="F203" s="487">
        <v>22.200300327423555</v>
      </c>
      <c r="G203" s="487">
        <v>23.887094902103492</v>
      </c>
      <c r="H203" s="487">
        <v>25.741585083341569</v>
      </c>
      <c r="I203" s="487">
        <v>25.354267481113855</v>
      </c>
      <c r="J203" s="487">
        <v>22.919273216344529</v>
      </c>
      <c r="K203" s="487">
        <v>26.617121206295121</v>
      </c>
      <c r="L203" s="487">
        <v>26.123603695290932</v>
      </c>
      <c r="M203" s="487">
        <v>25.730490824180862</v>
      </c>
      <c r="N203" s="487">
        <v>25.699061165796525</v>
      </c>
      <c r="O203" s="487">
        <v>23.396892761857607</v>
      </c>
      <c r="P203" s="574">
        <v>20.359255906201508</v>
      </c>
      <c r="Q203" s="577">
        <v>24.400822569014245</v>
      </c>
      <c r="R203" s="2"/>
      <c r="S203"/>
      <c r="T203" s="1210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</row>
    <row r="204" spans="1:66" s="8" customFormat="1" ht="18.75" customHeight="1">
      <c r="A204" s="20"/>
      <c r="B204" s="515"/>
      <c r="C204" s="493"/>
      <c r="D204" s="91" t="s">
        <v>291</v>
      </c>
      <c r="E204" s="487">
        <v>20.229367578650997</v>
      </c>
      <c r="F204" s="487">
        <v>17.076751708298495</v>
      </c>
      <c r="G204" s="487">
        <v>20.516317365501095</v>
      </c>
      <c r="H204" s="487">
        <v>20.582881310902213</v>
      </c>
      <c r="I204" s="487">
        <v>20.106833517486852</v>
      </c>
      <c r="J204" s="487">
        <v>19.070228841818043</v>
      </c>
      <c r="K204" s="487">
        <v>21.456002103075598</v>
      </c>
      <c r="L204" s="487">
        <v>20.249128664710398</v>
      </c>
      <c r="M204" s="487">
        <v>19.762425275937467</v>
      </c>
      <c r="N204" s="487">
        <v>19.528084975632449</v>
      </c>
      <c r="O204" s="487">
        <v>19.635522889988149</v>
      </c>
      <c r="P204" s="574">
        <v>18.255917351135608</v>
      </c>
      <c r="Q204" s="577">
        <v>19.666444609557949</v>
      </c>
      <c r="R204" s="2"/>
      <c r="S204"/>
      <c r="T204" s="1210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</row>
    <row r="205" spans="1:66" s="8" customFormat="1" ht="18.75" customHeight="1">
      <c r="A205" s="20"/>
      <c r="B205" s="284"/>
      <c r="C205" s="20"/>
      <c r="D205" s="91" t="s">
        <v>325</v>
      </c>
      <c r="E205" s="487">
        <v>19.746762288399097</v>
      </c>
      <c r="F205" s="487">
        <v>19.829339769703118</v>
      </c>
      <c r="G205" s="487">
        <v>19.824602158174208</v>
      </c>
      <c r="H205" s="487">
        <v>20.057921294453834</v>
      </c>
      <c r="I205" s="487">
        <v>18.774946286481828</v>
      </c>
      <c r="J205" s="487">
        <v>18.834577782431271</v>
      </c>
      <c r="K205" s="487">
        <v>18.942905025451928</v>
      </c>
      <c r="L205" s="487">
        <v>18.876995510066219</v>
      </c>
      <c r="M205" s="487">
        <v>18.692695689397429</v>
      </c>
      <c r="N205" s="487">
        <v>18.592911666730846</v>
      </c>
      <c r="O205" s="487">
        <v>18.816302645883699</v>
      </c>
      <c r="P205" s="574">
        <v>18.852809854865729</v>
      </c>
      <c r="Q205" s="577">
        <v>19.172861266942395</v>
      </c>
      <c r="R205" s="2"/>
      <c r="S205"/>
      <c r="T205" s="1316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</row>
    <row r="206" spans="1:66" s="8" customFormat="1" ht="18.75" customHeight="1">
      <c r="A206" s="20"/>
      <c r="B206" s="284"/>
      <c r="C206" s="20"/>
      <c r="D206" s="91" t="s">
        <v>214</v>
      </c>
      <c r="E206" s="487">
        <v>23.237362452262392</v>
      </c>
      <c r="F206" s="487">
        <v>71.032584070174863</v>
      </c>
      <c r="G206" s="487">
        <v>24.450181876859904</v>
      </c>
      <c r="H206" s="487">
        <v>21.784148713526058</v>
      </c>
      <c r="I206" s="487">
        <v>22.371061685472498</v>
      </c>
      <c r="J206" s="487">
        <v>29.004001711268177</v>
      </c>
      <c r="K206" s="487">
        <v>136.80488914032034</v>
      </c>
      <c r="L206" s="487">
        <v>53.086221616075079</v>
      </c>
      <c r="M206" s="487">
        <v>25.684200000000001</v>
      </c>
      <c r="N206" s="487">
        <v>21.464453967207014</v>
      </c>
      <c r="O206" s="487">
        <v>20.413825287153969</v>
      </c>
      <c r="P206" s="574">
        <v>19.716794539237448</v>
      </c>
      <c r="Q206" s="577">
        <v>27.629099786892475</v>
      </c>
      <c r="R206" s="2"/>
      <c r="S206"/>
      <c r="T206" s="1210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</row>
    <row r="207" spans="1:66" s="8" customFormat="1" ht="18.75" customHeight="1">
      <c r="A207" s="20"/>
      <c r="B207" s="284"/>
      <c r="C207" s="2089" t="s">
        <v>333</v>
      </c>
      <c r="D207" s="2090"/>
      <c r="E207" s="490">
        <v>21.550575765034182</v>
      </c>
      <c r="F207" s="490">
        <v>18.547058819191445</v>
      </c>
      <c r="G207" s="490">
        <v>21.415389644038189</v>
      </c>
      <c r="H207" s="490">
        <v>21.759925247141538</v>
      </c>
      <c r="I207" s="490">
        <v>21.163835245477827</v>
      </c>
      <c r="J207" s="490">
        <v>23.009812465464673</v>
      </c>
      <c r="K207" s="490">
        <v>22.684317471654165</v>
      </c>
      <c r="L207" s="490">
        <v>20.990663328031403</v>
      </c>
      <c r="M207" s="490">
        <v>21.940258484270991</v>
      </c>
      <c r="N207" s="490">
        <v>21.553812242654509</v>
      </c>
      <c r="O207" s="490">
        <v>20.942264655202379</v>
      </c>
      <c r="P207" s="575">
        <v>18.660519807379451</v>
      </c>
      <c r="Q207" s="578">
        <v>21.113940430797616</v>
      </c>
      <c r="R207" s="2"/>
      <c r="S207"/>
      <c r="T207" s="1210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</row>
    <row r="208" spans="1:66" s="8" customFormat="1" ht="18.75" customHeight="1">
      <c r="A208" s="20"/>
      <c r="B208" s="512">
        <v>22</v>
      </c>
      <c r="C208" s="519" t="s">
        <v>30</v>
      </c>
      <c r="D208" s="522" t="s">
        <v>213</v>
      </c>
      <c r="E208" s="487">
        <v>24.458053088373436</v>
      </c>
      <c r="F208" s="487">
        <v>28.013521629659198</v>
      </c>
      <c r="G208" s="487">
        <v>22.542436719174109</v>
      </c>
      <c r="H208" s="487">
        <v>22.341641916461207</v>
      </c>
      <c r="I208" s="487">
        <v>21.98710113952745</v>
      </c>
      <c r="J208" s="487">
        <v>22.298898377971149</v>
      </c>
      <c r="K208" s="487">
        <v>23.063028172772874</v>
      </c>
      <c r="L208" s="487">
        <v>22.877924441125266</v>
      </c>
      <c r="M208" s="487">
        <v>21.924290674422576</v>
      </c>
      <c r="N208" s="487">
        <v>21.939522788479675</v>
      </c>
      <c r="O208" s="487">
        <v>19.924727316951309</v>
      </c>
      <c r="P208" s="574">
        <v>21.361170679505442</v>
      </c>
      <c r="Q208" s="579">
        <v>22.595775499757117</v>
      </c>
      <c r="R208" s="2"/>
      <c r="S208"/>
      <c r="T208" s="1210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</row>
    <row r="209" spans="1:66" s="8" customFormat="1" ht="18.75" customHeight="1">
      <c r="A209" s="20"/>
      <c r="B209" s="284"/>
      <c r="C209" s="523"/>
      <c r="D209" s="91" t="s">
        <v>290</v>
      </c>
      <c r="E209" s="487">
        <v>24.057054705438489</v>
      </c>
      <c r="F209" s="487">
        <v>24.330649032622208</v>
      </c>
      <c r="G209" s="487">
        <v>24.596427260600954</v>
      </c>
      <c r="H209" s="487">
        <v>24.656697640677034</v>
      </c>
      <c r="I209" s="487">
        <v>23.893608261782646</v>
      </c>
      <c r="J209" s="487">
        <v>22.592706879514378</v>
      </c>
      <c r="K209" s="487">
        <v>22.812727961534776</v>
      </c>
      <c r="L209" s="487">
        <v>22.801074434031413</v>
      </c>
      <c r="M209" s="487">
        <v>22.48983668815524</v>
      </c>
      <c r="N209" s="487">
        <v>22.277592916651297</v>
      </c>
      <c r="O209" s="487">
        <v>21.540579338578841</v>
      </c>
      <c r="P209" s="574">
        <v>22.688227306147109</v>
      </c>
      <c r="Q209" s="577">
        <v>23.213908915039422</v>
      </c>
      <c r="R209" s="2"/>
      <c r="S209"/>
      <c r="T209" s="1210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</row>
    <row r="210" spans="1:66" s="8" customFormat="1" ht="18.75" customHeight="1">
      <c r="A210" s="20"/>
      <c r="B210" s="284"/>
      <c r="C210" s="523"/>
      <c r="D210" s="91" t="s">
        <v>291</v>
      </c>
      <c r="E210" s="487">
        <v>20.969879640927417</v>
      </c>
      <c r="F210" s="487">
        <v>21.486862111345093</v>
      </c>
      <c r="G210" s="487">
        <v>21.457167782061841</v>
      </c>
      <c r="H210" s="487">
        <v>21.637264127250571</v>
      </c>
      <c r="I210" s="487">
        <v>20.978166807060909</v>
      </c>
      <c r="J210" s="487">
        <v>21.210925050356707</v>
      </c>
      <c r="K210" s="487">
        <v>21.256783486930104</v>
      </c>
      <c r="L210" s="487">
        <v>21.255379373212413</v>
      </c>
      <c r="M210" s="487">
        <v>21.110259020610961</v>
      </c>
      <c r="N210" s="487">
        <v>20.851912020948824</v>
      </c>
      <c r="O210" s="487">
        <v>20.825112920477459</v>
      </c>
      <c r="P210" s="574">
        <v>20.925817718978674</v>
      </c>
      <c r="Q210" s="577">
        <v>21.159603807841258</v>
      </c>
      <c r="R210" s="2"/>
      <c r="S210"/>
      <c r="T210" s="1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</row>
    <row r="211" spans="1:66" s="8" customFormat="1" ht="18.75" customHeight="1">
      <c r="A211" s="20"/>
      <c r="B211" s="284"/>
      <c r="C211" s="523"/>
      <c r="D211" s="91" t="s">
        <v>325</v>
      </c>
      <c r="E211" s="487">
        <v>19.334391999405373</v>
      </c>
      <c r="F211" s="487">
        <v>19.17993431186121</v>
      </c>
      <c r="G211" s="487">
        <v>19.848808935657225</v>
      </c>
      <c r="H211" s="487">
        <v>20.017088320450089</v>
      </c>
      <c r="I211" s="487">
        <v>19.076837113852996</v>
      </c>
      <c r="J211" s="487">
        <v>19.177339673321505</v>
      </c>
      <c r="K211" s="487">
        <v>19.558604415577673</v>
      </c>
      <c r="L211" s="487">
        <v>18.777002373912133</v>
      </c>
      <c r="M211" s="487">
        <v>19.214208767684053</v>
      </c>
      <c r="N211" s="487">
        <v>19.446345314783809</v>
      </c>
      <c r="O211" s="487">
        <v>19.035936297112748</v>
      </c>
      <c r="P211" s="574">
        <v>18.550305512601405</v>
      </c>
      <c r="Q211" s="577">
        <v>19.262568045261592</v>
      </c>
      <c r="R211" s="2"/>
      <c r="S211"/>
      <c r="T211" s="1210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</row>
    <row r="212" spans="1:66" s="8" customFormat="1" ht="18.75" customHeight="1">
      <c r="A212" s="20"/>
      <c r="B212" s="284"/>
      <c r="C212" s="523"/>
      <c r="D212" s="91" t="s">
        <v>330</v>
      </c>
      <c r="E212" s="487">
        <v>23.843508704408215</v>
      </c>
      <c r="F212" s="487">
        <v>24.257316774543131</v>
      </c>
      <c r="G212" s="487">
        <v>24.44282254894215</v>
      </c>
      <c r="H212" s="487">
        <v>24.618694235072418</v>
      </c>
      <c r="I212" s="487">
        <v>23.866811307957736</v>
      </c>
      <c r="J212" s="487">
        <v>22.571954618923318</v>
      </c>
      <c r="K212" s="487">
        <v>22.67599084169526</v>
      </c>
      <c r="L212" s="487">
        <v>22.579040990096725</v>
      </c>
      <c r="M212" s="487">
        <v>22.420481095658143</v>
      </c>
      <c r="N212" s="487">
        <v>22.268603474078549</v>
      </c>
      <c r="O212" s="487">
        <v>21.432526593716549</v>
      </c>
      <c r="P212" s="574">
        <v>22.54610317347414</v>
      </c>
      <c r="Q212" s="577">
        <v>23.127085306885562</v>
      </c>
      <c r="R212" s="2"/>
      <c r="S212"/>
      <c r="T212" s="1210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</row>
    <row r="213" spans="1:66" s="8" customFormat="1" ht="18.75" customHeight="1">
      <c r="A213" s="20"/>
      <c r="B213" s="284"/>
      <c r="C213" s="523"/>
      <c r="D213" s="91" t="s">
        <v>214</v>
      </c>
      <c r="E213" s="487">
        <v>14.219494960036105</v>
      </c>
      <c r="F213" s="487">
        <v>15.19924817374706</v>
      </c>
      <c r="G213" s="487">
        <v>14.385237444768965</v>
      </c>
      <c r="H213" s="487">
        <v>14.793269263677834</v>
      </c>
      <c r="I213" s="487">
        <v>14.23508733194836</v>
      </c>
      <c r="J213" s="487">
        <v>13.027643314487401</v>
      </c>
      <c r="K213" s="487">
        <v>12.883694287017679</v>
      </c>
      <c r="L213" s="487">
        <v>7.2094339250509787</v>
      </c>
      <c r="M213" s="487">
        <v>13.214246708399852</v>
      </c>
      <c r="N213" s="487">
        <v>14.326702937331273</v>
      </c>
      <c r="O213" s="487">
        <v>13.230667209017531</v>
      </c>
      <c r="P213" s="574">
        <v>13.514617278232581</v>
      </c>
      <c r="Q213" s="577">
        <v>13.362173559647383</v>
      </c>
      <c r="R213" s="2"/>
      <c r="S213"/>
      <c r="T213" s="1210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</row>
    <row r="214" spans="1:66" s="8" customFormat="1" ht="18.75" customHeight="1">
      <c r="A214" s="20"/>
      <c r="B214" s="284"/>
      <c r="C214" s="2089" t="s">
        <v>333</v>
      </c>
      <c r="D214" s="2090"/>
      <c r="E214" s="490">
        <v>21.430042714704761</v>
      </c>
      <c r="F214" s="490">
        <v>21.869191234093147</v>
      </c>
      <c r="G214" s="490">
        <v>21.929200735904622</v>
      </c>
      <c r="H214" s="490">
        <v>22.082866302308688</v>
      </c>
      <c r="I214" s="490">
        <v>21.377478817565255</v>
      </c>
      <c r="J214" s="490">
        <v>21.217354857715677</v>
      </c>
      <c r="K214" s="490">
        <v>21.342961810442034</v>
      </c>
      <c r="L214" s="490">
        <v>21.19560085100019</v>
      </c>
      <c r="M214" s="490">
        <v>21.140821585017338</v>
      </c>
      <c r="N214" s="490">
        <v>20.950675706644613</v>
      </c>
      <c r="O214" s="490">
        <v>20.674398001418172</v>
      </c>
      <c r="P214" s="575">
        <v>20.942312484478791</v>
      </c>
      <c r="Q214" s="578">
        <v>21.338920821116126</v>
      </c>
      <c r="R214" s="2"/>
      <c r="S214"/>
      <c r="T214" s="1210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</row>
    <row r="215" spans="1:66" s="8" customFormat="1" ht="18.75" customHeight="1">
      <c r="A215" s="20"/>
      <c r="B215" s="512">
        <v>23</v>
      </c>
      <c r="C215" s="519" t="s">
        <v>32</v>
      </c>
      <c r="D215" s="522" t="s">
        <v>213</v>
      </c>
      <c r="E215" s="487">
        <v>19.606273017262218</v>
      </c>
      <c r="F215" s="487">
        <v>22.822493987732276</v>
      </c>
      <c r="G215" s="487">
        <v>22.684100332979789</v>
      </c>
      <c r="H215" s="487">
        <v>21.678554841334186</v>
      </c>
      <c r="I215" s="487">
        <v>21.050190345565735</v>
      </c>
      <c r="J215" s="487">
        <v>20.970729793567294</v>
      </c>
      <c r="K215" s="487">
        <v>21.499736371967739</v>
      </c>
      <c r="L215" s="487">
        <v>21.13664062619614</v>
      </c>
      <c r="M215" s="487">
        <v>21.241418215850338</v>
      </c>
      <c r="N215" s="487">
        <v>19.520514535485923</v>
      </c>
      <c r="O215" s="487">
        <v>21.665713367344871</v>
      </c>
      <c r="P215" s="574">
        <v>22.003891552390431</v>
      </c>
      <c r="Q215" s="579">
        <v>21.290593459579878</v>
      </c>
      <c r="R215" s="2"/>
      <c r="S215"/>
      <c r="T215" s="1210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</row>
    <row r="216" spans="1:66" s="8" customFormat="1" ht="18.75" customHeight="1">
      <c r="A216" s="20"/>
      <c r="B216" s="284"/>
      <c r="C216" s="523"/>
      <c r="D216" s="91" t="s">
        <v>324</v>
      </c>
      <c r="E216" s="487">
        <v>17.629777184231163</v>
      </c>
      <c r="F216" s="487">
        <v>22.42629597353741</v>
      </c>
      <c r="G216" s="487">
        <v>21.000650969667735</v>
      </c>
      <c r="H216" s="487">
        <v>21.476896605698535</v>
      </c>
      <c r="I216" s="487">
        <v>19.924169351775706</v>
      </c>
      <c r="J216" s="487">
        <v>22.197604313381859</v>
      </c>
      <c r="K216" s="487">
        <v>20.760612707174552</v>
      </c>
      <c r="L216" s="487">
        <v>21.193468265699504</v>
      </c>
      <c r="M216" s="487">
        <v>20.83906524224161</v>
      </c>
      <c r="N216" s="487">
        <v>19.662812148749062</v>
      </c>
      <c r="O216" s="487">
        <v>20.536011220529261</v>
      </c>
      <c r="P216" s="574">
        <v>20.08301756401637</v>
      </c>
      <c r="Q216" s="577">
        <v>20.626263304988719</v>
      </c>
      <c r="R216" s="2"/>
      <c r="S216"/>
      <c r="T216" s="1210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</row>
    <row r="217" spans="1:66" s="8" customFormat="1" ht="18.75" customHeight="1">
      <c r="A217" s="20"/>
      <c r="B217" s="284"/>
      <c r="C217" s="523"/>
      <c r="D217" s="91" t="s">
        <v>290</v>
      </c>
      <c r="E217" s="487">
        <v>14.669421505808558</v>
      </c>
      <c r="F217" s="487">
        <v>19.585860939112454</v>
      </c>
      <c r="G217" s="487">
        <v>20.081707121027176</v>
      </c>
      <c r="H217" s="487">
        <v>20.088407018026942</v>
      </c>
      <c r="I217" s="487">
        <v>19.464682636204198</v>
      </c>
      <c r="J217" s="487">
        <v>18.94951681527543</v>
      </c>
      <c r="K217" s="487">
        <v>19.233158142289046</v>
      </c>
      <c r="L217" s="487">
        <v>19.36562117992991</v>
      </c>
      <c r="M217" s="487">
        <v>18.7608885377369</v>
      </c>
      <c r="N217" s="487">
        <v>19.041563168203339</v>
      </c>
      <c r="O217" s="487">
        <v>18.680879908124297</v>
      </c>
      <c r="P217" s="574">
        <v>19.084756578413696</v>
      </c>
      <c r="Q217" s="577">
        <v>18.91779190702578</v>
      </c>
      <c r="R217" s="2"/>
      <c r="S217"/>
      <c r="T217" s="1210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</row>
    <row r="218" spans="1:66" s="8" customFormat="1" ht="18.75" customHeight="1">
      <c r="A218" s="20"/>
      <c r="B218" s="284"/>
      <c r="C218" s="523"/>
      <c r="D218" s="91" t="s">
        <v>291</v>
      </c>
      <c r="E218" s="487">
        <v>15.171315653801425</v>
      </c>
      <c r="F218" s="487">
        <v>19.643696775667312</v>
      </c>
      <c r="G218" s="487">
        <v>20.175038451996194</v>
      </c>
      <c r="H218" s="487">
        <v>20.122365876812793</v>
      </c>
      <c r="I218" s="487">
        <v>19.713394402208273</v>
      </c>
      <c r="J218" s="487">
        <v>19.200129206717829</v>
      </c>
      <c r="K218" s="487">
        <v>19.44570987411867</v>
      </c>
      <c r="L218" s="487">
        <v>19.678880116647473</v>
      </c>
      <c r="M218" s="487">
        <v>19.034228259299443</v>
      </c>
      <c r="N218" s="487">
        <v>19.250686776814899</v>
      </c>
      <c r="O218" s="487">
        <v>18.861087488136754</v>
      </c>
      <c r="P218" s="574">
        <v>19.42666431096773</v>
      </c>
      <c r="Q218" s="577">
        <v>19.13731789039656</v>
      </c>
      <c r="R218" s="2"/>
      <c r="S218"/>
      <c r="T218" s="1210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</row>
    <row r="219" spans="1:66" s="8" customFormat="1" ht="18.75" customHeight="1">
      <c r="A219" s="20"/>
      <c r="B219" s="284"/>
      <c r="C219" s="523"/>
      <c r="D219" s="91" t="s">
        <v>325</v>
      </c>
      <c r="E219" s="487">
        <v>15.281156802599323</v>
      </c>
      <c r="F219" s="487">
        <v>14.393650918575398</v>
      </c>
      <c r="G219" s="487">
        <v>16.107053038513691</v>
      </c>
      <c r="H219" s="487">
        <v>13.439313611474551</v>
      </c>
      <c r="I219" s="487">
        <v>15.468696094447889</v>
      </c>
      <c r="J219" s="487">
        <v>12.835611721683753</v>
      </c>
      <c r="K219" s="487">
        <v>14.9907527802338</v>
      </c>
      <c r="L219" s="487">
        <v>16.333433800906157</v>
      </c>
      <c r="M219" s="487">
        <v>11.508938608089897</v>
      </c>
      <c r="N219" s="487">
        <v>15.610685302250101</v>
      </c>
      <c r="O219" s="487">
        <v>12.200987770036521</v>
      </c>
      <c r="P219" s="574">
        <v>15.406935808042132</v>
      </c>
      <c r="Q219" s="577">
        <v>14.472727449946353</v>
      </c>
      <c r="R219" s="2"/>
      <c r="S219"/>
      <c r="T219" s="1210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</row>
    <row r="220" spans="1:66" s="8" customFormat="1" ht="18.75" customHeight="1">
      <c r="A220" s="20"/>
      <c r="B220" s="284"/>
      <c r="C220" s="523"/>
      <c r="D220" s="91" t="s">
        <v>326</v>
      </c>
      <c r="E220" s="487">
        <v>15.008178837528508</v>
      </c>
      <c r="F220" s="487">
        <v>14.479856177311859</v>
      </c>
      <c r="G220" s="487">
        <v>15.022911122095303</v>
      </c>
      <c r="H220" s="487">
        <v>15.050863109923828</v>
      </c>
      <c r="I220" s="487">
        <v>14.69945348838281</v>
      </c>
      <c r="J220" s="487">
        <v>14.889990549330335</v>
      </c>
      <c r="K220" s="487">
        <v>15.211144712577854</v>
      </c>
      <c r="L220" s="487"/>
      <c r="M220" s="487">
        <v>14.640793354904279</v>
      </c>
      <c r="N220" s="487"/>
      <c r="O220" s="487"/>
      <c r="P220" s="574"/>
      <c r="Q220" s="577">
        <v>14.858097583964129</v>
      </c>
      <c r="R220" s="2"/>
      <c r="S220"/>
      <c r="T220" s="121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</row>
    <row r="221" spans="1:66" s="8" customFormat="1" ht="18.75" customHeight="1">
      <c r="A221" s="20"/>
      <c r="B221" s="284"/>
      <c r="C221" s="523"/>
      <c r="D221" s="91" t="s">
        <v>327</v>
      </c>
      <c r="E221" s="487">
        <v>9.8266372900414929</v>
      </c>
      <c r="F221" s="487">
        <v>12.370972178652305</v>
      </c>
      <c r="G221" s="487">
        <v>12.505041922816289</v>
      </c>
      <c r="H221" s="487">
        <v>13.291365948965534</v>
      </c>
      <c r="I221" s="487">
        <v>12.014902719296359</v>
      </c>
      <c r="J221" s="487">
        <v>12.293228418078236</v>
      </c>
      <c r="K221" s="487">
        <v>12.38873566783028</v>
      </c>
      <c r="L221" s="487">
        <v>12.0486901869723</v>
      </c>
      <c r="M221" s="487">
        <v>11.54065531811994</v>
      </c>
      <c r="N221" s="487">
        <v>11.827137775843401</v>
      </c>
      <c r="O221" s="487">
        <v>11.641492326664867</v>
      </c>
      <c r="P221" s="574">
        <v>11.860266280872224</v>
      </c>
      <c r="Q221" s="577">
        <v>11.96976089674968</v>
      </c>
      <c r="R221" s="2"/>
      <c r="S221"/>
      <c r="T221" s="1210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</row>
    <row r="222" spans="1:66" s="8" customFormat="1" ht="18.75" customHeight="1">
      <c r="A222" s="20"/>
      <c r="B222" s="284"/>
      <c r="C222" s="523"/>
      <c r="D222" s="91" t="s">
        <v>330</v>
      </c>
      <c r="E222" s="487">
        <v>1.9167609014855855</v>
      </c>
      <c r="F222" s="487">
        <v>1.5699258801183285</v>
      </c>
      <c r="G222" s="487">
        <v>1.8727973037568895</v>
      </c>
      <c r="H222" s="487">
        <v>1.7467073246486347</v>
      </c>
      <c r="I222" s="487">
        <v>1.8404951327236805</v>
      </c>
      <c r="J222" s="487">
        <v>1.4826083813366107</v>
      </c>
      <c r="K222" s="487">
        <v>1.6767167938936336</v>
      </c>
      <c r="L222" s="487">
        <v>1.8349170502056331</v>
      </c>
      <c r="M222" s="487">
        <v>1.2416213081042733</v>
      </c>
      <c r="N222" s="487">
        <v>1.438503593889527</v>
      </c>
      <c r="O222" s="487">
        <v>1.4328989458893502</v>
      </c>
      <c r="P222" s="574">
        <v>1.7064824750788943</v>
      </c>
      <c r="Q222" s="577">
        <v>1.6452619583765447</v>
      </c>
      <c r="R222" s="2"/>
      <c r="S222"/>
      <c r="T222" s="1210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</row>
    <row r="223" spans="1:66" s="8" customFormat="1" ht="18.75" customHeight="1">
      <c r="A223" s="20"/>
      <c r="B223" s="284"/>
      <c r="C223" s="523"/>
      <c r="D223" s="91" t="s">
        <v>214</v>
      </c>
      <c r="E223" s="487">
        <v>13.369793909417321</v>
      </c>
      <c r="F223" s="487">
        <v>17.580375243958152</v>
      </c>
      <c r="G223" s="487">
        <v>17.348485372171325</v>
      </c>
      <c r="H223" s="487">
        <v>17.274124119716792</v>
      </c>
      <c r="I223" s="487">
        <v>16.548253768391696</v>
      </c>
      <c r="J223" s="487">
        <v>16.73081367440366</v>
      </c>
      <c r="K223" s="487">
        <v>16.493993360545353</v>
      </c>
      <c r="L223" s="487">
        <v>16.311716643244509</v>
      </c>
      <c r="M223" s="487">
        <v>16.255901547340635</v>
      </c>
      <c r="N223" s="487">
        <v>15.778378377709165</v>
      </c>
      <c r="O223" s="487">
        <v>16.018825257492757</v>
      </c>
      <c r="P223" s="574">
        <v>15.981709580356375</v>
      </c>
      <c r="Q223" s="577">
        <v>16.295794900725774</v>
      </c>
      <c r="R223" s="2"/>
      <c r="S223"/>
      <c r="T223" s="1210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</row>
    <row r="224" spans="1:66" s="8" customFormat="1" ht="18.75" customHeight="1">
      <c r="A224" s="20"/>
      <c r="B224" s="284"/>
      <c r="C224" s="523"/>
      <c r="D224" s="91" t="s">
        <v>215</v>
      </c>
      <c r="E224" s="487">
        <v>13.675709064598745</v>
      </c>
      <c r="F224" s="487">
        <v>18.812603503651765</v>
      </c>
      <c r="G224" s="487">
        <v>17.874388583219492</v>
      </c>
      <c r="H224" s="487">
        <v>18.21238810639634</v>
      </c>
      <c r="I224" s="487">
        <v>17.296189209601319</v>
      </c>
      <c r="J224" s="487">
        <v>17.560300530183174</v>
      </c>
      <c r="K224" s="487">
        <v>17.593440874299496</v>
      </c>
      <c r="L224" s="487">
        <v>17.521448824429605</v>
      </c>
      <c r="M224" s="487">
        <v>17.617824710592917</v>
      </c>
      <c r="N224" s="487">
        <v>17.005156737670792</v>
      </c>
      <c r="O224" s="487">
        <v>17.354261719989793</v>
      </c>
      <c r="P224" s="574">
        <v>17.257000603059304</v>
      </c>
      <c r="Q224" s="577">
        <v>17.296420386415864</v>
      </c>
      <c r="R224" s="2"/>
      <c r="S224"/>
      <c r="T224" s="1210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</row>
    <row r="225" spans="1:66" s="8" customFormat="1" ht="18.75" customHeight="1" thickBot="1">
      <c r="A225" s="20"/>
      <c r="B225" s="494"/>
      <c r="C225" s="2100" t="s">
        <v>333</v>
      </c>
      <c r="D225" s="2101"/>
      <c r="E225" s="504">
        <v>14.906535359159443</v>
      </c>
      <c r="F225" s="504">
        <v>18.888856580509746</v>
      </c>
      <c r="G225" s="504">
        <v>19.445593277913098</v>
      </c>
      <c r="H225" s="504">
        <v>19.188246338702147</v>
      </c>
      <c r="I225" s="504">
        <v>18.91390096318468</v>
      </c>
      <c r="J225" s="504">
        <v>18.298547360997865</v>
      </c>
      <c r="K225" s="504">
        <v>18.682928857519613</v>
      </c>
      <c r="L225" s="504">
        <v>18.962729516531667</v>
      </c>
      <c r="M225" s="504">
        <v>17.986249295783363</v>
      </c>
      <c r="N225" s="504">
        <v>18.512156443549301</v>
      </c>
      <c r="O225" s="504">
        <v>17.916489995822324</v>
      </c>
      <c r="P225" s="583">
        <v>18.666423519936938</v>
      </c>
      <c r="Q225" s="584">
        <v>18.362017562948598</v>
      </c>
      <c r="R225" s="2"/>
      <c r="S225"/>
      <c r="T225" s="1210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</row>
    <row r="226" spans="1:66" s="8" customFormat="1" ht="18.75" customHeight="1">
      <c r="A226" s="2"/>
      <c r="B226" s="20"/>
      <c r="C226" s="1321"/>
      <c r="D226" s="1321"/>
      <c r="E226" s="1322"/>
      <c r="F226" s="1322"/>
      <c r="G226" s="1322"/>
      <c r="H226" s="1322"/>
      <c r="I226" s="1322"/>
      <c r="J226" s="1322"/>
      <c r="K226" s="1322"/>
      <c r="L226" s="1322"/>
      <c r="M226" s="1322"/>
      <c r="N226" s="1322"/>
      <c r="O226" s="1322"/>
      <c r="P226" s="1322"/>
      <c r="Q226" s="1322"/>
      <c r="R226" s="2"/>
      <c r="S226"/>
      <c r="T226" s="1210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</row>
    <row r="227" spans="1:66" s="8" customFormat="1" ht="18.75" customHeight="1" thickBot="1">
      <c r="A227" s="2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2"/>
      <c r="S227"/>
      <c r="T227" s="1210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</row>
    <row r="228" spans="1:66" s="8" customFormat="1" ht="18.75" customHeight="1">
      <c r="A228" s="2"/>
      <c r="B228" s="2094" t="s">
        <v>254</v>
      </c>
      <c r="C228" s="2095"/>
      <c r="D228" s="525" t="s">
        <v>213</v>
      </c>
      <c r="E228" s="288">
        <v>18.807765059464074</v>
      </c>
      <c r="F228" s="288">
        <v>18.825170987991335</v>
      </c>
      <c r="G228" s="288">
        <v>19.25035851714803</v>
      </c>
      <c r="H228" s="288">
        <v>19.181609546799997</v>
      </c>
      <c r="I228" s="288">
        <v>19.104693236965382</v>
      </c>
      <c r="J228" s="288">
        <v>19.708073157443863</v>
      </c>
      <c r="K228" s="288">
        <v>19.757388555391831</v>
      </c>
      <c r="L228" s="288">
        <v>19.253301525442925</v>
      </c>
      <c r="M228" s="288">
        <v>19.025347839874868</v>
      </c>
      <c r="N228" s="288">
        <v>18.594941761028672</v>
      </c>
      <c r="O228" s="288">
        <v>18.250029886332914</v>
      </c>
      <c r="P228" s="288">
        <v>18.606633858441661</v>
      </c>
      <c r="Q228" s="585">
        <v>19.020258705991903</v>
      </c>
      <c r="R228" s="2"/>
      <c r="S228"/>
      <c r="T228" s="1210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</row>
    <row r="229" spans="1:66" s="8" customFormat="1" ht="18.75" customHeight="1">
      <c r="A229" s="2"/>
      <c r="B229" s="2096"/>
      <c r="C229" s="2097"/>
      <c r="D229" s="7" t="s">
        <v>214</v>
      </c>
      <c r="E229" s="286">
        <v>18.6254724527588</v>
      </c>
      <c r="F229" s="286">
        <v>19.101063846536924</v>
      </c>
      <c r="G229" s="286">
        <v>18.9689134385583</v>
      </c>
      <c r="H229" s="286">
        <v>19.125370063853381</v>
      </c>
      <c r="I229" s="286">
        <v>18.300982736858931</v>
      </c>
      <c r="J229" s="286">
        <v>19.171298229504117</v>
      </c>
      <c r="K229" s="286">
        <v>18.631146999512715</v>
      </c>
      <c r="L229" s="286">
        <v>18.394552235863749</v>
      </c>
      <c r="M229" s="286">
        <v>18.033693833795876</v>
      </c>
      <c r="N229" s="286">
        <v>17.866224296799423</v>
      </c>
      <c r="O229" s="286">
        <v>17.710598385453242</v>
      </c>
      <c r="P229" s="286">
        <v>18.036581132412529</v>
      </c>
      <c r="Q229" s="586">
        <v>18.481012445962897</v>
      </c>
      <c r="R229" s="2"/>
      <c r="S229"/>
      <c r="T229" s="1210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</row>
    <row r="230" spans="1:66" s="8" customFormat="1" ht="18.75" customHeight="1">
      <c r="A230" s="2"/>
      <c r="B230" s="2096"/>
      <c r="C230" s="2097"/>
      <c r="D230" s="7" t="s">
        <v>215</v>
      </c>
      <c r="E230" s="286">
        <v>17.707591283946829</v>
      </c>
      <c r="F230" s="286">
        <v>18.631837194779958</v>
      </c>
      <c r="G230" s="286">
        <v>18.97916058964562</v>
      </c>
      <c r="H230" s="286">
        <v>19.21203437781282</v>
      </c>
      <c r="I230" s="286">
        <v>18.654365616737017</v>
      </c>
      <c r="J230" s="286">
        <v>18.494273947814484</v>
      </c>
      <c r="K230" s="286">
        <v>18.725934067907581</v>
      </c>
      <c r="L230" s="286">
        <v>18.524700833194565</v>
      </c>
      <c r="M230" s="286">
        <v>18.507469456412224</v>
      </c>
      <c r="N230" s="286">
        <v>18.33750817952177</v>
      </c>
      <c r="O230" s="286">
        <v>18.093804193657309</v>
      </c>
      <c r="P230" s="286">
        <v>18.21429972276281</v>
      </c>
      <c r="Q230" s="586">
        <v>18.507131339117841</v>
      </c>
      <c r="R230" s="2"/>
      <c r="S230"/>
      <c r="T230" s="121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</row>
    <row r="231" spans="1:66" s="8" customFormat="1" ht="18.75" customHeight="1">
      <c r="A231" s="2"/>
      <c r="B231" s="2096"/>
      <c r="C231" s="2097"/>
      <c r="D231" s="7" t="s">
        <v>216</v>
      </c>
      <c r="E231" s="286">
        <v>16.837370680388226</v>
      </c>
      <c r="F231" s="286">
        <v>17.516734987624282</v>
      </c>
      <c r="G231" s="286">
        <v>17.823912793683625</v>
      </c>
      <c r="H231" s="286">
        <v>17.953364404125349</v>
      </c>
      <c r="I231" s="286">
        <v>17.435050092542081</v>
      </c>
      <c r="J231" s="286">
        <v>17.15529451259663</v>
      </c>
      <c r="K231" s="286">
        <v>17.352570669750875</v>
      </c>
      <c r="L231" s="286">
        <v>17.269375595166629</v>
      </c>
      <c r="M231" s="286">
        <v>17.112173946298732</v>
      </c>
      <c r="N231" s="286">
        <v>17.072945973023558</v>
      </c>
      <c r="O231" s="286">
        <v>16.896202162762457</v>
      </c>
      <c r="P231" s="286">
        <v>17.148259605782119</v>
      </c>
      <c r="Q231" s="586">
        <v>17.297704495966261</v>
      </c>
      <c r="R231" s="2"/>
      <c r="S231"/>
      <c r="T231" s="1210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</row>
    <row r="232" spans="1:66" s="8" customFormat="1" ht="18.75" customHeight="1">
      <c r="A232" s="2"/>
      <c r="B232" s="2096"/>
      <c r="C232" s="2097"/>
      <c r="D232" s="7" t="s">
        <v>251</v>
      </c>
      <c r="E232" s="286">
        <v>16.067060462341281</v>
      </c>
      <c r="F232" s="286">
        <v>17.003675767018898</v>
      </c>
      <c r="G232" s="286">
        <v>17.23754894270516</v>
      </c>
      <c r="H232" s="286">
        <v>16.804016667813762</v>
      </c>
      <c r="I232" s="286">
        <v>15.962017909509504</v>
      </c>
      <c r="J232" s="286">
        <v>15.063375629546389</v>
      </c>
      <c r="K232" s="286">
        <v>15.185205092013424</v>
      </c>
      <c r="L232" s="286">
        <v>15.637011654370326</v>
      </c>
      <c r="M232" s="286">
        <v>16.075771254953779</v>
      </c>
      <c r="N232" s="286">
        <v>16.227078900018995</v>
      </c>
      <c r="O232" s="286">
        <v>16.342579847713132</v>
      </c>
      <c r="P232" s="286">
        <v>15.420239966566996</v>
      </c>
      <c r="Q232" s="586">
        <v>16.061832786469104</v>
      </c>
      <c r="R232" s="2"/>
      <c r="S232"/>
      <c r="T232" s="1210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</row>
    <row r="233" spans="1:66" s="8" customFormat="1" ht="18.75" customHeight="1">
      <c r="A233" s="2"/>
      <c r="B233" s="2096"/>
      <c r="C233" s="2097"/>
      <c r="D233" s="7" t="s">
        <v>217</v>
      </c>
      <c r="E233" s="286">
        <v>14.434132450749868</v>
      </c>
      <c r="F233" s="286">
        <v>13.910040499084033</v>
      </c>
      <c r="G233" s="286">
        <v>17.09716750066147</v>
      </c>
      <c r="H233" s="286">
        <v>17.200979389642434</v>
      </c>
      <c r="I233" s="286">
        <v>16.074355456882714</v>
      </c>
      <c r="J233" s="286">
        <v>16.305371505504716</v>
      </c>
      <c r="K233" s="286">
        <v>15.822478111368568</v>
      </c>
      <c r="L233" s="286">
        <v>13.873792051065369</v>
      </c>
      <c r="M233" s="286">
        <v>14.311111870003952</v>
      </c>
      <c r="N233" s="286">
        <v>14.40232851488199</v>
      </c>
      <c r="O233" s="286">
        <v>17.690255759676006</v>
      </c>
      <c r="P233" s="286">
        <v>15.781700367383667</v>
      </c>
      <c r="Q233" s="586">
        <v>15.574523306152702</v>
      </c>
      <c r="R233" s="2"/>
      <c r="S233"/>
      <c r="T233" s="1210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</row>
    <row r="234" spans="1:66" s="8" customFormat="1" ht="18.75" customHeight="1">
      <c r="A234" s="2"/>
      <c r="B234" s="2096"/>
      <c r="C234" s="2097"/>
      <c r="D234" s="7" t="s">
        <v>218</v>
      </c>
      <c r="E234" s="286">
        <v>11.428962089482583</v>
      </c>
      <c r="F234" s="286">
        <v>12.90517611859562</v>
      </c>
      <c r="G234" s="286">
        <v>14.135156547019051</v>
      </c>
      <c r="H234" s="286">
        <v>13.150852052175162</v>
      </c>
      <c r="I234" s="286">
        <v>13.274269329043864</v>
      </c>
      <c r="J234" s="286">
        <v>12.867180669622488</v>
      </c>
      <c r="K234" s="286">
        <v>13.173710602746118</v>
      </c>
      <c r="L234" s="286">
        <v>12.994087548732011</v>
      </c>
      <c r="M234" s="286">
        <v>12.579717724044734</v>
      </c>
      <c r="N234" s="286">
        <v>13.30492983027859</v>
      </c>
      <c r="O234" s="286">
        <v>12.506227952595804</v>
      </c>
      <c r="P234" s="286">
        <v>12.755872073499322</v>
      </c>
      <c r="Q234" s="586">
        <v>12.921683370238423</v>
      </c>
      <c r="R234" s="2"/>
      <c r="S234"/>
      <c r="T234" s="1210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</row>
    <row r="235" spans="1:66" s="8" customFormat="1" ht="18.75" customHeight="1">
      <c r="A235" s="2"/>
      <c r="B235" s="2096"/>
      <c r="C235" s="2097"/>
      <c r="D235" s="7" t="s">
        <v>219</v>
      </c>
      <c r="E235" s="286">
        <v>18.472991640995083</v>
      </c>
      <c r="F235" s="286">
        <v>18.600502717000943</v>
      </c>
      <c r="G235" s="286">
        <v>18.977160713648022</v>
      </c>
      <c r="H235" s="286">
        <v>16.098685003866809</v>
      </c>
      <c r="I235" s="286">
        <v>18.450640142965554</v>
      </c>
      <c r="J235" s="286">
        <v>18.156039693838327</v>
      </c>
      <c r="K235" s="286">
        <v>18.546208816665278</v>
      </c>
      <c r="L235" s="286">
        <v>18.278832887090438</v>
      </c>
      <c r="M235" s="286">
        <v>18.372013066195557</v>
      </c>
      <c r="N235" s="286">
        <v>17.699460787661891</v>
      </c>
      <c r="O235" s="286">
        <v>18.068148524023066</v>
      </c>
      <c r="P235" s="286">
        <v>18.325142312803806</v>
      </c>
      <c r="Q235" s="586">
        <v>18.120873130547146</v>
      </c>
      <c r="R235" s="2"/>
      <c r="S235"/>
      <c r="T235" s="1210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</row>
    <row r="236" spans="1:66" s="8" customFormat="1" ht="18.75" customHeight="1">
      <c r="A236" s="2"/>
      <c r="B236" s="2096"/>
      <c r="C236" s="2097"/>
      <c r="D236" s="7" t="s">
        <v>220</v>
      </c>
      <c r="E236" s="286">
        <v>16.458278889298917</v>
      </c>
      <c r="F236" s="286">
        <v>16.442360382873538</v>
      </c>
      <c r="G236" s="286">
        <v>16.754245705042681</v>
      </c>
      <c r="H236" s="286">
        <v>16.882403115815229</v>
      </c>
      <c r="I236" s="286">
        <v>16.394594551339942</v>
      </c>
      <c r="J236" s="286">
        <v>16.098359335616443</v>
      </c>
      <c r="K236" s="286">
        <v>16.207873248542317</v>
      </c>
      <c r="L236" s="286">
        <v>16.160402669849901</v>
      </c>
      <c r="M236" s="286">
        <v>16.023304234155152</v>
      </c>
      <c r="N236" s="286">
        <v>15.954910732862112</v>
      </c>
      <c r="O236" s="286">
        <v>15.743454251326181</v>
      </c>
      <c r="P236" s="286">
        <v>15.862225120745842</v>
      </c>
      <c r="Q236" s="586">
        <v>16.236055451972735</v>
      </c>
      <c r="R236" s="2"/>
      <c r="S236"/>
      <c r="T236" s="131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</row>
    <row r="237" spans="1:66" s="8" customFormat="1" ht="18.75" customHeight="1">
      <c r="A237" s="2"/>
      <c r="B237" s="2096"/>
      <c r="C237" s="2097"/>
      <c r="D237" s="7" t="s">
        <v>221</v>
      </c>
      <c r="E237" s="286">
        <v>15.759724637675282</v>
      </c>
      <c r="F237" s="286">
        <v>17.181916194715672</v>
      </c>
      <c r="G237" s="286">
        <v>17.271413221277097</v>
      </c>
      <c r="H237" s="286">
        <v>16.222645129510617</v>
      </c>
      <c r="I237" s="286">
        <v>16.688700793967872</v>
      </c>
      <c r="J237" s="286">
        <v>16.793858464955509</v>
      </c>
      <c r="K237" s="286">
        <v>17.054146805947941</v>
      </c>
      <c r="L237" s="286">
        <v>15.979308762943873</v>
      </c>
      <c r="M237" s="286">
        <v>17.107414414149424</v>
      </c>
      <c r="N237" s="286">
        <v>17.641298144124796</v>
      </c>
      <c r="O237" s="286">
        <v>16.260805765376471</v>
      </c>
      <c r="P237" s="286">
        <v>16.449568910856847</v>
      </c>
      <c r="Q237" s="586">
        <v>16.702150933482308</v>
      </c>
      <c r="R237" s="2"/>
      <c r="S237"/>
      <c r="T237" s="1210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</row>
    <row r="238" spans="1:66" s="8" customFormat="1" ht="18.75" customHeight="1">
      <c r="A238" s="2"/>
      <c r="B238" s="2096"/>
      <c r="C238" s="2097"/>
      <c r="D238" s="7" t="s">
        <v>222</v>
      </c>
      <c r="E238" s="286">
        <v>20.747590871610811</v>
      </c>
      <c r="F238" s="286">
        <v>20.573446447385066</v>
      </c>
      <c r="G238" s="286">
        <v>22.909714457255866</v>
      </c>
      <c r="H238" s="286">
        <v>22.952092631286682</v>
      </c>
      <c r="I238" s="286">
        <v>21.183449909440764</v>
      </c>
      <c r="J238" s="286">
        <v>22.182929024983544</v>
      </c>
      <c r="K238" s="286">
        <v>21.205763215295018</v>
      </c>
      <c r="L238" s="286">
        <v>21.45487153219927</v>
      </c>
      <c r="M238" s="286">
        <v>21.697578478612066</v>
      </c>
      <c r="N238" s="286">
        <v>21.277831627840513</v>
      </c>
      <c r="O238" s="286">
        <v>20.733757480334393</v>
      </c>
      <c r="P238" s="286">
        <v>22.103217290263103</v>
      </c>
      <c r="Q238" s="586">
        <v>21.619831924781195</v>
      </c>
      <c r="R238" s="2"/>
      <c r="S238"/>
      <c r="T238" s="1210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</row>
    <row r="239" spans="1:66" s="8" customFormat="1" ht="18.75" customHeight="1">
      <c r="A239" s="2"/>
      <c r="B239" s="2096"/>
      <c r="C239" s="2097"/>
      <c r="D239" s="7" t="s">
        <v>223</v>
      </c>
      <c r="E239" s="286">
        <v>23.036423751767945</v>
      </c>
      <c r="F239" s="286">
        <v>23.005334233159925</v>
      </c>
      <c r="G239" s="286">
        <v>24.458495670662792</v>
      </c>
      <c r="H239" s="286">
        <v>23.52432324924121</v>
      </c>
      <c r="I239" s="286">
        <v>22.195001413407216</v>
      </c>
      <c r="J239" s="286">
        <v>22.077160691281893</v>
      </c>
      <c r="K239" s="286">
        <v>22.333260188156991</v>
      </c>
      <c r="L239" s="286">
        <v>21.939741146500843</v>
      </c>
      <c r="M239" s="286">
        <v>21.765350488971315</v>
      </c>
      <c r="N239" s="286">
        <v>21.267165152919979</v>
      </c>
      <c r="O239" s="286">
        <v>21.526277427064954</v>
      </c>
      <c r="P239" s="286">
        <v>21.661362578409161</v>
      </c>
      <c r="Q239" s="586">
        <v>22.380468559867705</v>
      </c>
      <c r="R239" s="2"/>
      <c r="S239"/>
      <c r="T239" s="1210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</row>
    <row r="240" spans="1:66" s="8" customFormat="1" ht="18.75" customHeight="1">
      <c r="A240" s="2"/>
      <c r="B240" s="2096"/>
      <c r="C240" s="2097"/>
      <c r="D240" s="7" t="s">
        <v>224</v>
      </c>
      <c r="E240" s="286">
        <v>32.72378073726172</v>
      </c>
      <c r="F240" s="286">
        <v>32.271175688757012</v>
      </c>
      <c r="G240" s="286">
        <v>32.436972838672425</v>
      </c>
      <c r="H240" s="286">
        <v>32.076117858908397</v>
      </c>
      <c r="I240" s="286">
        <v>31.678892664435267</v>
      </c>
      <c r="J240" s="286">
        <v>32.148031362241191</v>
      </c>
      <c r="K240" s="286">
        <v>33.342738580134075</v>
      </c>
      <c r="L240" s="286">
        <v>32.69986935449009</v>
      </c>
      <c r="M240" s="286">
        <v>32.469588784621315</v>
      </c>
      <c r="N240" s="286">
        <v>32.854311838566908</v>
      </c>
      <c r="O240" s="286">
        <v>32.812127125305068</v>
      </c>
      <c r="P240" s="286">
        <v>32.448246579140879</v>
      </c>
      <c r="Q240" s="586">
        <v>32.501085937657635</v>
      </c>
      <c r="R240" s="2"/>
      <c r="S240"/>
      <c r="T240" s="121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</row>
    <row r="241" spans="1:66" s="8" customFormat="1" ht="18.75" customHeight="1">
      <c r="A241" s="2"/>
      <c r="B241" s="2096"/>
      <c r="C241" s="2097"/>
      <c r="D241" s="7" t="s">
        <v>225</v>
      </c>
      <c r="E241" s="286">
        <v>17.01308498125913</v>
      </c>
      <c r="F241" s="286">
        <v>17.140587716163456</v>
      </c>
      <c r="G241" s="286">
        <v>17.923245745400223</v>
      </c>
      <c r="H241" s="286">
        <v>17.790176237646826</v>
      </c>
      <c r="I241" s="286">
        <v>17.7707419479996</v>
      </c>
      <c r="J241" s="286">
        <v>17.884211437474917</v>
      </c>
      <c r="K241" s="286">
        <v>18.099329817438623</v>
      </c>
      <c r="L241" s="286">
        <v>17.833472218764733</v>
      </c>
      <c r="M241" s="286">
        <v>17.468094040411437</v>
      </c>
      <c r="N241" s="286">
        <v>17.081791490005809</v>
      </c>
      <c r="O241" s="286">
        <v>16.307120803460389</v>
      </c>
      <c r="P241" s="286">
        <v>16.365527140018955</v>
      </c>
      <c r="Q241" s="586">
        <v>17.380663205838403</v>
      </c>
      <c r="R241" s="2"/>
      <c r="S241"/>
      <c r="T241" s="1210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 spans="1:66" s="8" customFormat="1" ht="18.75" customHeight="1" thickBot="1">
      <c r="A242" s="2"/>
      <c r="B242" s="2098"/>
      <c r="C242" s="2099"/>
      <c r="D242" s="524" t="s">
        <v>226</v>
      </c>
      <c r="E242" s="488">
        <v>17.236838882204303</v>
      </c>
      <c r="F242" s="488">
        <v>17.356186605745499</v>
      </c>
      <c r="G242" s="488">
        <v>18.200570456787364</v>
      </c>
      <c r="H242" s="488">
        <v>17.934447598170642</v>
      </c>
      <c r="I242" s="488">
        <v>17.943909000143783</v>
      </c>
      <c r="J242" s="488">
        <v>18.144933591951251</v>
      </c>
      <c r="K242" s="488">
        <v>18.380831875506143</v>
      </c>
      <c r="L242" s="488">
        <v>18.3500639201512</v>
      </c>
      <c r="M242" s="488">
        <v>18.181170250247554</v>
      </c>
      <c r="N242" s="488">
        <v>17.72452791274744</v>
      </c>
      <c r="O242" s="488">
        <v>16.598800805073481</v>
      </c>
      <c r="P242" s="488">
        <v>16.779106943583038</v>
      </c>
      <c r="Q242" s="587">
        <v>17.722617085581099</v>
      </c>
      <c r="R242" s="2"/>
      <c r="S242"/>
      <c r="T242" s="1210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</row>
    <row r="243" spans="1:66" s="60" customFormat="1" ht="18.75" customHeight="1" thickBot="1">
      <c r="A243" s="3"/>
      <c r="B243" s="2018" t="s">
        <v>235</v>
      </c>
      <c r="C243" s="2093"/>
      <c r="D243" s="1124" t="s">
        <v>48</v>
      </c>
      <c r="E243" s="1125">
        <v>16.930369175971958</v>
      </c>
      <c r="F243" s="1125">
        <v>17.608679802259068</v>
      </c>
      <c r="G243" s="1125">
        <v>17.973937833460479</v>
      </c>
      <c r="H243" s="1125">
        <v>18.034008691645557</v>
      </c>
      <c r="I243" s="1125">
        <v>17.541267367418229</v>
      </c>
      <c r="J243" s="1125">
        <v>17.271018643119746</v>
      </c>
      <c r="K243" s="1125">
        <v>17.461584123072988</v>
      </c>
      <c r="L243" s="1125">
        <v>17.389964124252593</v>
      </c>
      <c r="M243" s="1125">
        <v>17.296122739270164</v>
      </c>
      <c r="N243" s="1125">
        <v>17.223500866938387</v>
      </c>
      <c r="O243" s="1125">
        <v>16.977745446979547</v>
      </c>
      <c r="P243" s="1125">
        <v>17.116617090417741</v>
      </c>
      <c r="Q243" s="1126">
        <v>17.402245070549707</v>
      </c>
      <c r="R243" s="3"/>
      <c r="S243" s="1"/>
      <c r="T243" s="1210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</row>
    <row r="244" spans="1:66" s="8" customFormat="1" ht="18.75" customHeight="1">
      <c r="A244" s="2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2"/>
      <c r="S244"/>
      <c r="T244" s="1210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</row>
    <row r="250" spans="1:66" ht="12.75" customHeight="1"/>
    <row r="251" spans="1:66" ht="12.75" customHeight="1"/>
    <row r="252" spans="1:66" ht="12.75" customHeight="1"/>
    <row r="253" spans="1:66" ht="12.75" customHeight="1"/>
    <row r="254" spans="1:66" ht="12.75" customHeight="1"/>
    <row r="255" spans="1:66" ht="12.75" customHeight="1"/>
    <row r="256" spans="1:6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3.5" customHeight="1"/>
  </sheetData>
  <mergeCells count="28">
    <mergeCell ref="C155:C156"/>
    <mergeCell ref="C141:D141"/>
    <mergeCell ref="C147:D147"/>
    <mergeCell ref="C160:D160"/>
    <mergeCell ref="C207:D207"/>
    <mergeCell ref="C154:D154"/>
    <mergeCell ref="B243:C243"/>
    <mergeCell ref="B228:C242"/>
    <mergeCell ref="C200:D200"/>
    <mergeCell ref="C173:D173"/>
    <mergeCell ref="C187:D187"/>
    <mergeCell ref="C214:D214"/>
    <mergeCell ref="C225:D225"/>
    <mergeCell ref="C136:D136"/>
    <mergeCell ref="C133:C134"/>
    <mergeCell ref="C142:C143"/>
    <mergeCell ref="C11:D11"/>
    <mergeCell ref="C132:D132"/>
    <mergeCell ref="C18:D18"/>
    <mergeCell ref="C28:D28"/>
    <mergeCell ref="C42:D42"/>
    <mergeCell ref="C70:D70"/>
    <mergeCell ref="C80:D80"/>
    <mergeCell ref="C93:D93"/>
    <mergeCell ref="C107:D107"/>
    <mergeCell ref="C47:D47"/>
    <mergeCell ref="C58:D58"/>
    <mergeCell ref="C122:D122"/>
  </mergeCells>
  <pageMargins left="0.78740157480314965" right="0.78740157480314965" top="0.59055118110236227" bottom="0.59055118110236227" header="0.31496062992125984" footer="0.31496062992125984"/>
  <pageSetup paperSize="9" scale="41" orientation="portrait" r:id="rId1"/>
  <rowBreaks count="4" manualBreakCount="4">
    <brk id="93" max="16" man="1"/>
    <brk id="187" max="16" man="1"/>
    <brk id="243" max="16" man="1"/>
    <brk id="273" max="17" man="1"/>
  </rowBreaks>
  <colBreaks count="1" manualBreakCount="1">
    <brk id="17" max="2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FF00"/>
  </sheetPr>
  <dimension ref="A1:AC64"/>
  <sheetViews>
    <sheetView zoomScaleNormal="100" zoomScaleSheetLayoutView="100" workbookViewId="0">
      <selection activeCell="H4" sqref="H4"/>
    </sheetView>
  </sheetViews>
  <sheetFormatPr baseColWidth="10" defaultRowHeight="12.75"/>
  <cols>
    <col min="1" max="1" width="5.140625" customWidth="1"/>
    <col min="9" max="9" width="6.140625" customWidth="1"/>
    <col min="10" max="10" width="11.42578125" style="1330"/>
    <col min="11" max="11" width="4.5703125" style="1330" bestFit="1" customWidth="1"/>
    <col min="12" max="23" width="6.5703125" style="1330" bestFit="1" customWidth="1"/>
    <col min="24" max="25" width="12.5703125" style="1330" bestFit="1" customWidth="1"/>
    <col min="26" max="27" width="11.42578125" style="1330"/>
    <col min="28" max="29" width="11.42578125" style="594"/>
  </cols>
  <sheetData>
    <row r="1" spans="1:24">
      <c r="A1" s="2"/>
      <c r="B1" s="2"/>
      <c r="C1" s="2"/>
      <c r="D1" s="2"/>
      <c r="E1" s="2"/>
      <c r="F1" s="2"/>
      <c r="G1" s="2"/>
      <c r="H1" s="2"/>
      <c r="I1" s="2"/>
    </row>
    <row r="2" spans="1:24">
      <c r="A2" s="2"/>
      <c r="B2" s="2"/>
      <c r="C2" s="2"/>
      <c r="D2" s="2"/>
      <c r="E2" s="2"/>
      <c r="F2" s="2"/>
      <c r="G2" s="2"/>
      <c r="H2" s="2"/>
      <c r="I2" s="2"/>
    </row>
    <row r="3" spans="1:24">
      <c r="A3" s="2"/>
      <c r="B3" s="2"/>
      <c r="C3" s="2"/>
      <c r="D3" s="2"/>
      <c r="E3" s="2"/>
      <c r="F3" s="2"/>
      <c r="G3" s="2"/>
      <c r="H3" s="2"/>
      <c r="I3" s="2"/>
    </row>
    <row r="4" spans="1:24">
      <c r="A4" s="2"/>
      <c r="B4" s="2"/>
      <c r="C4" s="2"/>
      <c r="D4" s="2"/>
      <c r="E4" s="2"/>
      <c r="F4" s="2"/>
      <c r="G4" s="2"/>
      <c r="H4" s="2"/>
      <c r="I4" s="2"/>
      <c r="K4" s="1330" t="s">
        <v>47</v>
      </c>
    </row>
    <row r="5" spans="1:24">
      <c r="A5" s="2"/>
      <c r="B5" s="2"/>
      <c r="C5" s="2"/>
      <c r="D5" s="2"/>
      <c r="E5" s="2"/>
      <c r="F5" s="2"/>
      <c r="G5" s="2"/>
      <c r="H5" s="2"/>
      <c r="I5" s="2"/>
      <c r="K5" s="1494" t="s">
        <v>107</v>
      </c>
      <c r="L5" s="1494" t="s">
        <v>108</v>
      </c>
      <c r="M5" s="1494" t="s">
        <v>109</v>
      </c>
      <c r="N5" s="1494" t="s">
        <v>110</v>
      </c>
      <c r="O5" s="1494" t="s">
        <v>111</v>
      </c>
      <c r="P5" s="1494" t="s">
        <v>112</v>
      </c>
      <c r="Q5" s="1494" t="s">
        <v>113</v>
      </c>
      <c r="R5" s="1494" t="s">
        <v>114</v>
      </c>
      <c r="S5" s="1494" t="s">
        <v>115</v>
      </c>
      <c r="T5" s="1494" t="s">
        <v>116</v>
      </c>
      <c r="U5" s="1494" t="s">
        <v>117</v>
      </c>
      <c r="V5" s="1494" t="s">
        <v>118</v>
      </c>
      <c r="X5" s="1494"/>
    </row>
    <row r="6" spans="1:24">
      <c r="A6" s="2"/>
      <c r="B6" s="2"/>
      <c r="C6" s="2"/>
      <c r="D6" s="2"/>
      <c r="E6" s="2"/>
      <c r="F6" s="2"/>
      <c r="G6" s="2"/>
      <c r="H6" s="2"/>
      <c r="I6" s="2"/>
      <c r="K6" s="1599">
        <f>'5.5.3.1 '!E91</f>
        <v>11.074947836730498</v>
      </c>
      <c r="L6" s="1599">
        <f>'5.5.3.1 '!F91</f>
        <v>11.809297937659862</v>
      </c>
      <c r="M6" s="1599">
        <f>'5.5.3.1 '!G91</f>
        <v>11.92675152070912</v>
      </c>
      <c r="N6" s="1599">
        <f>'5.5.3.1 '!H91</f>
        <v>12.059547280845406</v>
      </c>
      <c r="O6" s="1599">
        <f>'5.5.3.1 '!I91</f>
        <v>11.562168533378372</v>
      </c>
      <c r="P6" s="1599">
        <f>'5.5.3.1 '!J91</f>
        <v>11.791331996662802</v>
      </c>
      <c r="Q6" s="1599">
        <f>'5.5.3.1 '!K91</f>
        <v>11.970410749566028</v>
      </c>
      <c r="R6" s="1599">
        <f>'5.5.3.1 '!L91</f>
        <v>11.730597637888103</v>
      </c>
      <c r="S6" s="1599">
        <f>'5.5.3.1 '!M91</f>
        <v>11.625606158956529</v>
      </c>
      <c r="T6" s="1599">
        <f>'5.5.3.1 '!N91</f>
        <v>11.443506540389482</v>
      </c>
      <c r="U6" s="1599">
        <f>'5.5.3.1 '!O91</f>
        <v>11.232251206752704</v>
      </c>
      <c r="V6" s="1599">
        <f>'5.5.3.1 '!P91</f>
        <v>11.251340758623716</v>
      </c>
      <c r="X6" s="1599"/>
    </row>
    <row r="7" spans="1:24">
      <c r="A7" s="2"/>
      <c r="B7" s="2"/>
      <c r="C7" s="2"/>
      <c r="D7" s="2"/>
      <c r="E7" s="2"/>
      <c r="F7" s="2"/>
      <c r="G7" s="2"/>
      <c r="H7" s="2"/>
      <c r="I7" s="2"/>
    </row>
    <row r="8" spans="1:24">
      <c r="A8" s="2"/>
      <c r="B8" s="2"/>
      <c r="C8" s="2"/>
      <c r="D8" s="2"/>
      <c r="E8" s="2"/>
      <c r="F8" s="2"/>
      <c r="G8" s="2"/>
      <c r="H8" s="2"/>
      <c r="I8" s="2"/>
      <c r="L8" s="1599"/>
      <c r="M8" s="1599"/>
      <c r="N8" s="1599"/>
      <c r="O8" s="1599"/>
      <c r="P8" s="1599"/>
      <c r="Q8" s="1599"/>
      <c r="R8" s="1599"/>
      <c r="S8" s="1599"/>
      <c r="T8" s="1599"/>
      <c r="U8" s="1599"/>
      <c r="V8" s="1599"/>
      <c r="W8" s="1599"/>
      <c r="X8" s="1506"/>
    </row>
    <row r="9" spans="1:24">
      <c r="A9" s="2"/>
      <c r="B9" s="2"/>
      <c r="C9" s="2"/>
      <c r="D9" s="2"/>
      <c r="E9" s="2"/>
      <c r="F9" s="2"/>
      <c r="G9" s="2"/>
      <c r="H9" s="2"/>
      <c r="I9" s="2"/>
      <c r="L9" s="1599"/>
    </row>
    <row r="10" spans="1:24">
      <c r="A10" s="2"/>
      <c r="B10" s="2"/>
      <c r="C10" s="2"/>
      <c r="D10" s="2"/>
      <c r="E10" s="2"/>
      <c r="F10" s="2"/>
      <c r="G10" s="2"/>
      <c r="H10" s="2"/>
      <c r="I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X13" s="1599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L14" s="1599"/>
      <c r="M14" s="1599"/>
      <c r="N14" s="1599"/>
      <c r="O14" s="1599"/>
      <c r="P14" s="1599"/>
      <c r="Q14" s="1599"/>
      <c r="R14" s="1599"/>
      <c r="S14" s="1599"/>
      <c r="T14" s="1599"/>
      <c r="U14" s="1599"/>
      <c r="V14" s="1599"/>
      <c r="W14" s="1599"/>
      <c r="X14" s="1506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L15" s="1599"/>
      <c r="M15" s="1600"/>
      <c r="N15" s="1600"/>
      <c r="O15" s="1600"/>
      <c r="P15" s="1600"/>
      <c r="Q15" s="1600"/>
      <c r="R15" s="1600"/>
      <c r="S15" s="1600"/>
      <c r="T15" s="1600"/>
      <c r="U15" s="1600"/>
      <c r="V15" s="1600"/>
      <c r="W15" s="1600"/>
      <c r="X15" s="1600"/>
    </row>
    <row r="16" spans="1:24">
      <c r="A16" s="2"/>
      <c r="B16" s="2"/>
      <c r="C16" s="2"/>
      <c r="D16" s="2"/>
      <c r="E16" s="2"/>
      <c r="F16" s="2"/>
      <c r="G16" s="2"/>
      <c r="H16" s="2"/>
      <c r="I16" s="2"/>
    </row>
    <row r="17" spans="1:25">
      <c r="A17" s="2"/>
      <c r="B17" s="2"/>
      <c r="C17" s="2"/>
      <c r="D17" s="2"/>
      <c r="E17" s="2"/>
      <c r="F17" s="2"/>
      <c r="G17" s="2"/>
      <c r="H17" s="2"/>
      <c r="I17" s="2"/>
    </row>
    <row r="18" spans="1:25">
      <c r="A18" s="2"/>
      <c r="B18" s="2"/>
      <c r="C18" s="2"/>
      <c r="D18" s="2"/>
      <c r="E18" s="2"/>
      <c r="F18" s="2"/>
      <c r="G18" s="2"/>
      <c r="H18" s="2"/>
      <c r="I18" s="2"/>
      <c r="X18" s="1599"/>
      <c r="Y18" s="1506"/>
    </row>
    <row r="19" spans="1:25">
      <c r="A19" s="2"/>
      <c r="B19" s="2"/>
      <c r="C19" s="2"/>
      <c r="D19" s="2"/>
      <c r="E19" s="2"/>
      <c r="F19" s="2"/>
      <c r="G19" s="2"/>
      <c r="H19" s="2"/>
      <c r="I19" s="2"/>
      <c r="X19" s="1599"/>
      <c r="Y19" s="1506"/>
    </row>
    <row r="20" spans="1:25">
      <c r="A20" s="2"/>
      <c r="B20" s="2"/>
      <c r="C20" s="2"/>
      <c r="D20" s="2"/>
      <c r="E20" s="2"/>
      <c r="F20" s="2"/>
      <c r="G20" s="2"/>
      <c r="H20" s="2"/>
      <c r="I20" s="2"/>
      <c r="X20" s="1599"/>
      <c r="Y20" s="1506"/>
    </row>
    <row r="21" spans="1:25">
      <c r="A21" s="2"/>
      <c r="B21" s="2"/>
      <c r="C21" s="2"/>
      <c r="D21" s="2"/>
      <c r="E21" s="2"/>
      <c r="F21" s="2"/>
      <c r="G21" s="2"/>
      <c r="H21" s="2"/>
      <c r="I21" s="2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599"/>
      <c r="X21" s="1599"/>
      <c r="Y21" s="1506"/>
    </row>
    <row r="22" spans="1:25">
      <c r="A22" s="2"/>
      <c r="B22" s="2"/>
      <c r="C22" s="2"/>
      <c r="D22" s="2"/>
      <c r="E22" s="2"/>
      <c r="F22" s="2"/>
      <c r="G22" s="2"/>
      <c r="H22" s="2"/>
      <c r="I22" s="2"/>
      <c r="M22" s="1599"/>
      <c r="N22" s="1599"/>
      <c r="O22" s="1599"/>
      <c r="P22" s="1599"/>
      <c r="Q22" s="1599"/>
      <c r="R22" s="1599"/>
      <c r="S22" s="1599"/>
      <c r="T22" s="1599"/>
      <c r="U22" s="1599"/>
      <c r="V22" s="1599"/>
      <c r="W22" s="1599"/>
      <c r="X22" s="1599"/>
      <c r="Y22" s="1506"/>
    </row>
    <row r="23" spans="1:25">
      <c r="A23" s="2"/>
      <c r="B23" s="2"/>
      <c r="C23" s="2"/>
      <c r="D23" s="2"/>
      <c r="E23" s="2"/>
      <c r="F23" s="2"/>
      <c r="G23" s="2"/>
      <c r="H23" s="2"/>
      <c r="I23" s="2"/>
      <c r="M23" s="1599"/>
      <c r="N23" s="1599"/>
      <c r="O23" s="1599"/>
      <c r="P23" s="1599"/>
      <c r="Q23" s="1599"/>
      <c r="R23" s="1599"/>
      <c r="S23" s="1599"/>
      <c r="T23" s="1599"/>
      <c r="U23" s="1599"/>
      <c r="V23" s="1599"/>
      <c r="W23" s="1599"/>
      <c r="X23" s="1599"/>
      <c r="Y23" s="1506"/>
    </row>
    <row r="24" spans="1:25">
      <c r="A24" s="2"/>
      <c r="B24" s="2"/>
      <c r="C24" s="2"/>
      <c r="D24" s="2"/>
      <c r="E24" s="2"/>
      <c r="F24" s="2"/>
      <c r="G24" s="2"/>
      <c r="H24" s="2"/>
      <c r="I24" s="2"/>
      <c r="M24" s="1599"/>
    </row>
    <row r="25" spans="1:25">
      <c r="A25" s="2"/>
      <c r="B25" s="2"/>
      <c r="C25" s="2"/>
      <c r="D25" s="2"/>
      <c r="E25" s="2"/>
      <c r="F25" s="2"/>
      <c r="G25" s="2"/>
      <c r="H25" s="2"/>
      <c r="I25" s="2"/>
      <c r="M25" s="1599"/>
    </row>
    <row r="26" spans="1:25">
      <c r="A26" s="2"/>
      <c r="B26" s="2"/>
      <c r="C26" s="2"/>
      <c r="D26" s="2"/>
      <c r="E26" s="2"/>
      <c r="F26" s="2"/>
      <c r="G26" s="2"/>
      <c r="H26" s="2"/>
      <c r="I26" s="2"/>
      <c r="K26" s="1330" t="s">
        <v>48</v>
      </c>
    </row>
    <row r="27" spans="1:25">
      <c r="A27" s="2"/>
      <c r="B27" s="2"/>
      <c r="C27" s="2"/>
      <c r="D27" s="2"/>
      <c r="E27" s="2"/>
      <c r="F27" s="2"/>
      <c r="G27" s="2"/>
      <c r="H27" s="2"/>
      <c r="I27" s="2"/>
      <c r="K27" s="1494" t="s">
        <v>107</v>
      </c>
      <c r="L27" s="1494" t="s">
        <v>108</v>
      </c>
      <c r="M27" s="1494" t="s">
        <v>109</v>
      </c>
      <c r="N27" s="1494" t="s">
        <v>110</v>
      </c>
      <c r="O27" s="1494" t="s">
        <v>111</v>
      </c>
      <c r="P27" s="1494" t="s">
        <v>112</v>
      </c>
      <c r="Q27" s="1494" t="s">
        <v>113</v>
      </c>
      <c r="R27" s="1494" t="s">
        <v>114</v>
      </c>
      <c r="S27" s="1494" t="s">
        <v>128</v>
      </c>
      <c r="T27" s="1494" t="s">
        <v>116</v>
      </c>
      <c r="U27" s="1494" t="s">
        <v>117</v>
      </c>
      <c r="V27" s="1494" t="s">
        <v>118</v>
      </c>
    </row>
    <row r="28" spans="1:25">
      <c r="A28" s="2"/>
      <c r="B28" s="2"/>
      <c r="C28" s="2"/>
      <c r="D28" s="2"/>
      <c r="E28" s="2"/>
      <c r="F28" s="2"/>
      <c r="G28" s="2"/>
      <c r="H28" s="2"/>
      <c r="I28" s="2"/>
      <c r="K28" s="1599">
        <f>'5.5.3.2 '!E243</f>
        <v>16.930369175971958</v>
      </c>
      <c r="L28" s="1599">
        <f>'5.5.3.2 '!F243</f>
        <v>17.608679802259068</v>
      </c>
      <c r="M28" s="1599">
        <f>'5.5.3.2 '!G243</f>
        <v>17.973937833460479</v>
      </c>
      <c r="N28" s="1599">
        <f>'5.5.3.2 '!H243</f>
        <v>18.034008691645557</v>
      </c>
      <c r="O28" s="1599">
        <f>'5.5.3.2 '!I243</f>
        <v>17.541267367418229</v>
      </c>
      <c r="P28" s="1599">
        <f>'5.5.3.2 '!J243</f>
        <v>17.271018643119746</v>
      </c>
      <c r="Q28" s="1599">
        <f>'5.5.3.2 '!K243</f>
        <v>17.461584123072988</v>
      </c>
      <c r="R28" s="1599">
        <f>'5.5.3.2 '!L243</f>
        <v>17.389964124252593</v>
      </c>
      <c r="S28" s="1599">
        <f>'5.5.3.2 '!M243</f>
        <v>17.296122739270164</v>
      </c>
      <c r="T28" s="1599">
        <f>'5.5.3.2 '!N243</f>
        <v>17.223500866938387</v>
      </c>
      <c r="U28" s="1599">
        <f>'5.5.3.2 '!O243</f>
        <v>16.977745446979547</v>
      </c>
      <c r="V28" s="1599">
        <f>'5.5.3.2 '!P243</f>
        <v>17.116617090417741</v>
      </c>
    </row>
    <row r="29" spans="1:25">
      <c r="A29" s="2"/>
      <c r="B29" s="2"/>
      <c r="C29" s="2"/>
      <c r="D29" s="2"/>
      <c r="E29" s="2"/>
      <c r="F29" s="2"/>
      <c r="G29" s="2"/>
      <c r="H29" s="2"/>
      <c r="I29" s="2"/>
    </row>
    <row r="30" spans="1:25">
      <c r="A30" s="2"/>
      <c r="B30" s="2"/>
      <c r="C30" s="2"/>
      <c r="D30" s="2"/>
      <c r="E30" s="2"/>
      <c r="F30" s="2"/>
      <c r="G30" s="2"/>
      <c r="H30" s="2"/>
      <c r="I30" s="2"/>
    </row>
    <row r="31" spans="1:25">
      <c r="A31" s="2"/>
      <c r="B31" s="2"/>
      <c r="C31" s="2"/>
      <c r="D31" s="2"/>
      <c r="E31" s="2"/>
      <c r="F31" s="2"/>
      <c r="G31" s="2"/>
      <c r="H31" s="2"/>
      <c r="I31" s="2"/>
    </row>
    <row r="32" spans="1:25">
      <c r="A32" s="2"/>
      <c r="B32" s="2"/>
      <c r="C32" s="2"/>
      <c r="D32" s="2"/>
      <c r="E32" s="2"/>
      <c r="F32" s="2"/>
      <c r="G32" s="2"/>
      <c r="H32" s="2"/>
      <c r="I32" s="2"/>
    </row>
    <row r="33" spans="1:23">
      <c r="A33" s="2"/>
      <c r="B33" s="2"/>
      <c r="C33" s="2"/>
      <c r="D33" s="2"/>
      <c r="E33" s="2"/>
      <c r="F33" s="2"/>
      <c r="G33" s="2"/>
      <c r="H33" s="2"/>
      <c r="I33" s="2"/>
    </row>
    <row r="34" spans="1:23">
      <c r="A34" s="2"/>
      <c r="B34" s="2"/>
      <c r="C34" s="2"/>
      <c r="D34" s="2"/>
      <c r="E34" s="2"/>
      <c r="F34" s="2"/>
      <c r="G34" s="2"/>
      <c r="H34" s="2"/>
      <c r="I34" s="2"/>
    </row>
    <row r="35" spans="1:23">
      <c r="A35" s="2"/>
      <c r="B35" s="2"/>
      <c r="C35" s="2"/>
      <c r="D35" s="2"/>
      <c r="E35" s="2"/>
      <c r="F35" s="2"/>
      <c r="G35" s="2"/>
      <c r="H35" s="2"/>
      <c r="I35" s="2"/>
    </row>
    <row r="36" spans="1:23">
      <c r="A36" s="2"/>
      <c r="B36" s="2"/>
      <c r="C36" s="2"/>
      <c r="D36" s="2"/>
      <c r="E36" s="2"/>
      <c r="F36" s="2"/>
      <c r="G36" s="2"/>
      <c r="H36" s="2"/>
      <c r="I36" s="2"/>
    </row>
    <row r="37" spans="1:23">
      <c r="A37" s="2"/>
      <c r="B37" s="2"/>
      <c r="C37" s="2"/>
      <c r="D37" s="2"/>
      <c r="E37" s="2"/>
      <c r="F37" s="2"/>
      <c r="G37" s="2"/>
      <c r="H37" s="2"/>
      <c r="I37" s="2"/>
    </row>
    <row r="38" spans="1:23">
      <c r="A38" s="2"/>
      <c r="B38" s="2"/>
      <c r="C38" s="2"/>
      <c r="D38" s="2"/>
      <c r="E38" s="2"/>
      <c r="F38" s="2"/>
      <c r="G38" s="2"/>
      <c r="H38" s="2"/>
      <c r="I38" s="2"/>
    </row>
    <row r="39" spans="1:23">
      <c r="A39" s="2"/>
      <c r="B39" s="2"/>
      <c r="C39" s="2"/>
      <c r="D39" s="2"/>
      <c r="E39" s="2"/>
      <c r="F39" s="2"/>
      <c r="G39" s="2"/>
      <c r="H39" s="2"/>
      <c r="I39" s="2"/>
    </row>
    <row r="40" spans="1:23">
      <c r="A40" s="2"/>
      <c r="B40" s="2"/>
      <c r="C40" s="2"/>
      <c r="D40" s="2"/>
      <c r="E40" s="2"/>
      <c r="F40" s="2"/>
      <c r="G40" s="2"/>
      <c r="H40" s="2"/>
      <c r="I40" s="2"/>
    </row>
    <row r="41" spans="1:23">
      <c r="A41" s="2"/>
      <c r="B41" s="2"/>
      <c r="C41" s="2"/>
      <c r="D41" s="2"/>
      <c r="E41" s="2"/>
      <c r="F41" s="2"/>
      <c r="G41" s="2"/>
      <c r="H41" s="2"/>
      <c r="I41" s="2"/>
    </row>
    <row r="42" spans="1:23">
      <c r="A42" s="2"/>
      <c r="B42" s="2"/>
      <c r="C42" s="2"/>
      <c r="D42" s="2"/>
      <c r="E42" s="2"/>
      <c r="F42" s="2"/>
      <c r="G42" s="2"/>
      <c r="H42" s="2"/>
      <c r="I42" s="2"/>
    </row>
    <row r="43" spans="1:23">
      <c r="A43" s="2"/>
      <c r="B43" s="2"/>
      <c r="C43" s="2"/>
      <c r="D43" s="2"/>
      <c r="E43" s="2"/>
      <c r="F43" s="2"/>
      <c r="G43" s="2"/>
      <c r="H43" s="2"/>
      <c r="I43" s="2"/>
    </row>
    <row r="44" spans="1:23">
      <c r="A44" s="2"/>
      <c r="B44" s="2"/>
      <c r="C44" s="2"/>
      <c r="D44" s="2"/>
      <c r="E44" s="2"/>
      <c r="F44" s="2"/>
      <c r="G44" s="2"/>
      <c r="H44" s="2"/>
      <c r="I44" s="2"/>
    </row>
    <row r="45" spans="1:23">
      <c r="A45" s="2"/>
      <c r="B45" s="2"/>
      <c r="C45" s="2"/>
      <c r="D45" s="2"/>
      <c r="E45" s="2"/>
      <c r="F45" s="2"/>
      <c r="G45" s="2"/>
      <c r="H45" s="2"/>
      <c r="I45" s="2"/>
      <c r="K45" s="1330" t="s">
        <v>47</v>
      </c>
    </row>
    <row r="46" spans="1:23">
      <c r="A46" s="2"/>
      <c r="B46" s="2"/>
      <c r="C46" s="2"/>
      <c r="D46" s="2"/>
      <c r="E46" s="2"/>
      <c r="F46" s="2"/>
      <c r="G46" s="2"/>
      <c r="H46" s="2"/>
      <c r="I46" s="2"/>
      <c r="L46" s="1494" t="s">
        <v>107</v>
      </c>
      <c r="M46" s="1494" t="s">
        <v>108</v>
      </c>
      <c r="N46" s="1494" t="s">
        <v>109</v>
      </c>
      <c r="O46" s="1494" t="s">
        <v>110</v>
      </c>
      <c r="P46" s="1494" t="s">
        <v>111</v>
      </c>
      <c r="Q46" s="1494" t="s">
        <v>112</v>
      </c>
      <c r="R46" s="1494" t="s">
        <v>113</v>
      </c>
      <c r="S46" s="1494" t="s">
        <v>114</v>
      </c>
      <c r="T46" s="1494" t="s">
        <v>115</v>
      </c>
      <c r="U46" s="1494" t="s">
        <v>116</v>
      </c>
      <c r="V46" s="1494" t="s">
        <v>117</v>
      </c>
      <c r="W46" s="1494" t="s">
        <v>118</v>
      </c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K47" s="1330" t="s">
        <v>210</v>
      </c>
      <c r="L47" s="1599">
        <f>+'5.5.3.1 '!E88</f>
        <v>10.631383849254563</v>
      </c>
      <c r="M47" s="1599">
        <f>+'5.5.3.1 '!F88</f>
        <v>11.415234137363862</v>
      </c>
      <c r="N47" s="1599">
        <f>+'5.5.3.1 '!G88</f>
        <v>11.270175100330501</v>
      </c>
      <c r="O47" s="1599">
        <f>+'5.5.3.1 '!H88</f>
        <v>11.627174714447641</v>
      </c>
      <c r="P47" s="1599">
        <f>+'5.5.3.1 '!I88</f>
        <v>11.212128871690286</v>
      </c>
      <c r="Q47" s="1599">
        <f>+'5.5.3.1 '!J88</f>
        <v>11.834598221408282</v>
      </c>
      <c r="R47" s="1599">
        <f>+'5.5.3.1 '!K88</f>
        <v>11.817581162381346</v>
      </c>
      <c r="S47" s="1599">
        <f>+'5.5.3.1 '!L88</f>
        <v>11.399151038345568</v>
      </c>
      <c r="T47" s="1599">
        <f>+'5.5.3.1 '!M88</f>
        <v>11.182837816078276</v>
      </c>
      <c r="U47" s="1599">
        <f>+'5.5.3.1 '!N88</f>
        <v>11.094582328148762</v>
      </c>
      <c r="V47" s="1599">
        <f>+'5.5.3.1 '!O88</f>
        <v>10.881847455296249</v>
      </c>
      <c r="W47" s="1599">
        <f>+'5.5.3.1 '!P88</f>
        <v>11.016311875698246</v>
      </c>
    </row>
    <row r="48" spans="1:23">
      <c r="A48" s="2"/>
      <c r="B48" s="2"/>
      <c r="C48" s="2"/>
      <c r="D48" s="2"/>
      <c r="E48" s="2"/>
      <c r="F48" s="2"/>
      <c r="G48" s="2"/>
      <c r="H48" s="2"/>
      <c r="I48" s="2"/>
      <c r="K48" s="1330" t="s">
        <v>211</v>
      </c>
      <c r="L48" s="1599">
        <f>'5.5.3.1 '!E89</f>
        <v>11.007962538018301</v>
      </c>
      <c r="M48" s="1599">
        <f>'5.5.3.1 '!F89</f>
        <v>11.743274103995633</v>
      </c>
      <c r="N48" s="1599">
        <f>'5.5.3.1 '!G89</f>
        <v>11.891391912197756</v>
      </c>
      <c r="O48" s="1599">
        <f>'5.5.3.1 '!H89</f>
        <v>12.029335412920959</v>
      </c>
      <c r="P48" s="1599">
        <f>'5.5.3.1 '!I89</f>
        <v>11.462264995042597</v>
      </c>
      <c r="Q48" s="1599">
        <f>'5.5.3.1 '!J89</f>
        <v>11.623319591682804</v>
      </c>
      <c r="R48" s="1599">
        <f>'5.5.3.1 '!K89</f>
        <v>11.69645657665636</v>
      </c>
      <c r="S48" s="1599">
        <f>'5.5.3.1 '!L89</f>
        <v>11.660415259402015</v>
      </c>
      <c r="T48" s="1599">
        <f>'5.5.3.1 '!M89</f>
        <v>11.626299909418364</v>
      </c>
      <c r="U48" s="1599">
        <f>'5.5.3.1 '!N89</f>
        <v>11.40071088044486</v>
      </c>
      <c r="V48" s="1599">
        <f>'5.5.3.1 '!O89</f>
        <v>11.179526265671885</v>
      </c>
      <c r="W48" s="1599">
        <f>'5.5.3.1 '!P89</f>
        <v>11.187398080736573</v>
      </c>
    </row>
    <row r="49" spans="1:23">
      <c r="A49" s="2"/>
      <c r="B49" s="2"/>
      <c r="C49" s="2"/>
      <c r="D49" s="2"/>
      <c r="E49" s="2"/>
      <c r="F49" s="2"/>
      <c r="G49" s="2"/>
      <c r="H49" s="2"/>
      <c r="I49" s="2"/>
      <c r="K49" s="1330" t="s">
        <v>212</v>
      </c>
      <c r="L49" s="1599">
        <f>'5.5.3.1 '!E90</f>
        <v>11.645364238194212</v>
      </c>
      <c r="M49" s="1599">
        <f>'5.5.3.1 '!F90</f>
        <v>12.317757231648333</v>
      </c>
      <c r="N49" s="1599">
        <f>'5.5.3.1 '!G90</f>
        <v>12.511968347083037</v>
      </c>
      <c r="O49" s="1599">
        <f>'5.5.3.1 '!H90</f>
        <v>12.456088436164436</v>
      </c>
      <c r="P49" s="1599">
        <f>'5.5.3.1 '!I90</f>
        <v>12.160606085275019</v>
      </c>
      <c r="Q49" s="1599">
        <f>'5.5.3.1 '!J90</f>
        <v>12.320339109594917</v>
      </c>
      <c r="R49" s="1599">
        <f>'5.5.3.1 '!K90</f>
        <v>12.970423824290251</v>
      </c>
      <c r="S49" s="1599">
        <f>'5.5.3.1 '!L90</f>
        <v>12.202790219741743</v>
      </c>
      <c r="T49" s="1599">
        <f>'5.5.3.1 '!M90</f>
        <v>11.952521087724531</v>
      </c>
      <c r="U49" s="1599">
        <f>'5.5.3.1 '!N90</f>
        <v>11.847506309191761</v>
      </c>
      <c r="V49" s="1599">
        <f>'5.5.3.1 '!O90</f>
        <v>11.669050769251893</v>
      </c>
      <c r="W49" s="1599">
        <f>'5.5.3.1 '!P90</f>
        <v>11.637526512503667</v>
      </c>
    </row>
    <row r="50" spans="1:23">
      <c r="A50" s="2"/>
      <c r="B50" s="2"/>
      <c r="C50" s="2"/>
      <c r="D50" s="2"/>
      <c r="E50" s="2"/>
      <c r="F50" s="2"/>
      <c r="G50" s="2"/>
      <c r="H50" s="2"/>
      <c r="I50" s="2"/>
    </row>
    <row r="51" spans="1:23">
      <c r="A51" s="2"/>
      <c r="B51" s="2"/>
      <c r="C51" s="2"/>
      <c r="D51" s="2"/>
      <c r="E51" s="2"/>
      <c r="F51" s="2"/>
      <c r="G51" s="2"/>
      <c r="H51" s="2"/>
      <c r="I51" s="2"/>
    </row>
    <row r="52" spans="1:23">
      <c r="A52" s="2"/>
      <c r="B52" s="2"/>
      <c r="C52" s="2"/>
      <c r="D52" s="2"/>
      <c r="E52" s="2"/>
      <c r="F52" s="2"/>
      <c r="G52" s="2"/>
      <c r="H52" s="2"/>
      <c r="I52" s="2"/>
    </row>
    <row r="53" spans="1:23">
      <c r="A53" s="2"/>
      <c r="B53" s="2"/>
      <c r="C53" s="2"/>
      <c r="D53" s="2"/>
      <c r="E53" s="2"/>
      <c r="F53" s="2"/>
      <c r="G53" s="2"/>
      <c r="H53" s="2"/>
      <c r="I53" s="2"/>
    </row>
    <row r="54" spans="1:23">
      <c r="A54" s="2"/>
      <c r="B54" s="2"/>
      <c r="C54" s="2"/>
      <c r="D54" s="2"/>
      <c r="E54" s="2"/>
      <c r="F54" s="2"/>
      <c r="G54" s="2"/>
      <c r="H54" s="2"/>
      <c r="I54" s="2"/>
      <c r="L54" s="1330" t="s">
        <v>339</v>
      </c>
    </row>
    <row r="55" spans="1:23">
      <c r="A55" s="2"/>
      <c r="B55" s="2"/>
      <c r="C55" s="2"/>
      <c r="D55" s="2"/>
      <c r="E55" s="2"/>
      <c r="F55" s="2"/>
      <c r="G55" s="2"/>
      <c r="H55" s="2"/>
      <c r="I55" s="2"/>
    </row>
    <row r="56" spans="1:23">
      <c r="A56" s="2"/>
      <c r="B56" s="2"/>
      <c r="C56" s="2"/>
      <c r="D56" s="2"/>
      <c r="E56" s="2"/>
      <c r="F56" s="2"/>
      <c r="G56" s="2"/>
      <c r="H56" s="2"/>
      <c r="I56" s="2"/>
    </row>
    <row r="57" spans="1:23">
      <c r="A57" s="2"/>
      <c r="B57" s="2"/>
      <c r="C57" s="2"/>
      <c r="D57" s="2"/>
      <c r="E57" s="2"/>
      <c r="F57" s="2"/>
      <c r="G57" s="2"/>
      <c r="H57" s="2"/>
      <c r="I57" s="2"/>
    </row>
    <row r="58" spans="1:23">
      <c r="A58" s="2"/>
      <c r="B58" s="2"/>
      <c r="C58" s="2"/>
      <c r="D58" s="2"/>
      <c r="E58" s="2"/>
      <c r="F58" s="2"/>
      <c r="G58" s="2"/>
      <c r="H58" s="2"/>
      <c r="I58" s="2"/>
    </row>
    <row r="59" spans="1:23">
      <c r="A59" s="2"/>
      <c r="B59" s="2"/>
      <c r="C59" s="2"/>
      <c r="D59" s="2"/>
      <c r="E59" s="2"/>
      <c r="F59" s="2"/>
      <c r="G59" s="2"/>
      <c r="H59" s="2"/>
      <c r="I59" s="2"/>
    </row>
    <row r="60" spans="1:23">
      <c r="A60" s="2"/>
      <c r="B60" s="2"/>
      <c r="C60" s="2"/>
      <c r="D60" s="2"/>
      <c r="E60" s="2"/>
      <c r="F60" s="2"/>
      <c r="G60" s="2"/>
      <c r="H60" s="2"/>
      <c r="I60" s="2"/>
    </row>
    <row r="61" spans="1:23">
      <c r="A61" s="2"/>
      <c r="B61" s="2"/>
      <c r="C61" s="2"/>
      <c r="D61" s="2"/>
      <c r="E61" s="2"/>
      <c r="F61" s="2"/>
      <c r="G61" s="2"/>
      <c r="H61" s="2"/>
      <c r="I61" s="2"/>
    </row>
    <row r="62" spans="1:23">
      <c r="A62" s="2"/>
      <c r="B62" s="2"/>
      <c r="C62" s="2"/>
      <c r="D62" s="2"/>
      <c r="E62" s="2"/>
      <c r="F62" s="2"/>
      <c r="G62" s="2"/>
      <c r="H62" s="2"/>
      <c r="I62" s="2"/>
    </row>
    <row r="63" spans="1:23">
      <c r="A63" s="2"/>
      <c r="B63" s="2"/>
      <c r="C63" s="2"/>
      <c r="D63" s="2"/>
      <c r="E63" s="2"/>
      <c r="F63" s="2"/>
      <c r="G63" s="2"/>
      <c r="H63" s="2"/>
      <c r="I63" s="2"/>
    </row>
    <row r="64" spans="1:23">
      <c r="A64" s="2"/>
      <c r="B64" s="2"/>
      <c r="C64" s="2"/>
      <c r="D64" s="2"/>
      <c r="E64" s="2"/>
      <c r="F64" s="2"/>
      <c r="G64" s="2"/>
      <c r="H64" s="2"/>
      <c r="I64" s="2"/>
    </row>
  </sheetData>
  <pageMargins left="0.796875" right="0.78802083333333328" top="0.74803149606299213" bottom="0.43307086614173229" header="0" footer="0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Y93"/>
  <sheetViews>
    <sheetView view="pageBreakPreview" zoomScaleNormal="100" zoomScaleSheetLayoutView="100" workbookViewId="0">
      <selection activeCell="K1" sqref="K1"/>
    </sheetView>
  </sheetViews>
  <sheetFormatPr baseColWidth="10" defaultColWidth="11.42578125" defaultRowHeight="12.75"/>
  <cols>
    <col min="1" max="1" width="3.140625" style="298" customWidth="1"/>
    <col min="2" max="2" width="17.85546875" style="296" customWidth="1"/>
    <col min="3" max="3" width="12.140625" style="296" customWidth="1"/>
    <col min="4" max="4" width="14.140625" style="296" customWidth="1"/>
    <col min="5" max="5" width="20.5703125" style="296" bestFit="1" customWidth="1"/>
    <col min="6" max="6" width="20.5703125" style="298" bestFit="1" customWidth="1"/>
    <col min="7" max="10" width="11.42578125" style="298"/>
    <col min="11" max="11" width="11.42578125" style="1346"/>
    <col min="12" max="12" width="10.140625" style="1346" customWidth="1"/>
    <col min="13" max="13" width="12" style="1346" customWidth="1"/>
    <col min="14" max="14" width="12.85546875" style="1346" customWidth="1"/>
    <col min="15" max="15" width="22.42578125" style="1346" bestFit="1" customWidth="1"/>
    <col min="16" max="16" width="16.42578125" style="1346" customWidth="1"/>
    <col min="17" max="19" width="21.7109375" style="1346" bestFit="1" customWidth="1"/>
    <col min="20" max="21" width="11.42578125" style="1346"/>
    <col min="22" max="22" width="13.5703125" style="1346" bestFit="1" customWidth="1"/>
    <col min="23" max="23" width="11.42578125" style="1346"/>
    <col min="24" max="25" width="11.42578125" style="1348"/>
    <col min="26" max="16384" width="11.42578125" style="296"/>
  </cols>
  <sheetData>
    <row r="1" spans="1:20" ht="18">
      <c r="A1" s="1862" t="s">
        <v>277</v>
      </c>
      <c r="B1" s="1862"/>
      <c r="C1" s="1862"/>
      <c r="D1" s="1862"/>
      <c r="E1" s="1862"/>
      <c r="F1" s="1862"/>
      <c r="G1" s="1862"/>
      <c r="H1" s="1862"/>
      <c r="I1" s="1862"/>
      <c r="K1" s="1345"/>
      <c r="P1" s="1859" t="s">
        <v>165</v>
      </c>
      <c r="Q1" s="1859"/>
      <c r="R1" s="1859"/>
      <c r="S1" s="1859"/>
      <c r="T1" s="1347"/>
    </row>
    <row r="2" spans="1:20">
      <c r="J2" s="297"/>
      <c r="K2" s="1349"/>
      <c r="P2" s="1857" t="s">
        <v>274</v>
      </c>
      <c r="Q2" s="1857" t="s">
        <v>49</v>
      </c>
      <c r="R2" s="1858"/>
      <c r="S2" s="1858"/>
      <c r="T2" s="1515"/>
    </row>
    <row r="3" spans="1:20" ht="15.75">
      <c r="B3" s="1863" t="s">
        <v>66</v>
      </c>
      <c r="C3" s="1863"/>
      <c r="D3" s="1863"/>
      <c r="E3" s="1863"/>
      <c r="F3" s="1863"/>
      <c r="G3" s="1863"/>
      <c r="H3" s="1863"/>
      <c r="I3" s="1863"/>
      <c r="J3" s="1863"/>
      <c r="K3" s="1350"/>
      <c r="P3" s="1857" t="s">
        <v>256</v>
      </c>
      <c r="Q3" s="1857" t="s">
        <v>49</v>
      </c>
      <c r="R3" s="1858"/>
      <c r="S3" s="1858"/>
      <c r="T3" s="1515"/>
    </row>
    <row r="4" spans="1:20">
      <c r="B4" s="299"/>
      <c r="C4" s="298"/>
      <c r="D4" s="298"/>
      <c r="E4" s="298"/>
      <c r="P4" s="1857" t="s">
        <v>258</v>
      </c>
      <c r="Q4" s="1857" t="s">
        <v>49</v>
      </c>
      <c r="R4" s="1858"/>
      <c r="S4" s="1858"/>
      <c r="T4" s="1515"/>
    </row>
    <row r="5" spans="1:20" ht="12.75" customHeight="1">
      <c r="B5" s="300" t="s">
        <v>67</v>
      </c>
      <c r="C5" s="301"/>
      <c r="D5" s="301"/>
      <c r="E5" s="301"/>
      <c r="F5" s="301"/>
      <c r="P5" s="1857" t="s">
        <v>310</v>
      </c>
      <c r="Q5" s="1857" t="s">
        <v>49</v>
      </c>
      <c r="R5" s="1858"/>
      <c r="S5" s="1858"/>
      <c r="T5" s="1515"/>
    </row>
    <row r="6" spans="1:20" ht="25.5" customHeight="1" thickBot="1">
      <c r="B6" s="298"/>
      <c r="C6" s="298"/>
      <c r="D6" s="298"/>
      <c r="E6" s="298"/>
      <c r="P6" s="1860" t="s">
        <v>261</v>
      </c>
      <c r="Q6" s="1861" t="s">
        <v>276</v>
      </c>
      <c r="R6" s="1861"/>
      <c r="S6" s="1861"/>
      <c r="T6" s="1347"/>
    </row>
    <row r="7" spans="1:20" ht="18.75" customHeight="1">
      <c r="B7" s="1658" t="s">
        <v>68</v>
      </c>
      <c r="C7" s="1659" t="s">
        <v>69</v>
      </c>
      <c r="D7" s="1659" t="s">
        <v>70</v>
      </c>
      <c r="E7" s="1660" t="s">
        <v>49</v>
      </c>
      <c r="P7" s="1860"/>
      <c r="Q7" s="1861" t="s">
        <v>260</v>
      </c>
      <c r="R7" s="1861"/>
      <c r="S7" s="1861"/>
      <c r="T7" s="1347"/>
    </row>
    <row r="8" spans="1:20" ht="13.5" thickBot="1">
      <c r="B8" s="1661" t="s">
        <v>71</v>
      </c>
      <c r="C8" s="1662"/>
      <c r="D8" s="1662"/>
      <c r="E8" s="1663"/>
      <c r="L8" s="1351"/>
      <c r="M8" s="1351" t="s">
        <v>69</v>
      </c>
      <c r="N8" s="1351" t="s">
        <v>70</v>
      </c>
      <c r="P8" s="1860"/>
      <c r="Q8" s="1861" t="s">
        <v>259</v>
      </c>
      <c r="R8" s="1861"/>
      <c r="S8" s="1861"/>
      <c r="T8" s="1347"/>
    </row>
    <row r="9" spans="1:20">
      <c r="B9" s="303"/>
      <c r="C9" s="392"/>
      <c r="D9" s="393"/>
      <c r="E9" s="304"/>
      <c r="L9" s="1352" t="s">
        <v>43</v>
      </c>
      <c r="M9" s="1353" t="str">
        <f>+C10</f>
        <v/>
      </c>
      <c r="N9" s="1353">
        <f>+D10</f>
        <v>17893.830867649987</v>
      </c>
      <c r="P9" s="1860"/>
      <c r="Q9" s="1354" t="s">
        <v>270</v>
      </c>
      <c r="R9" s="1354" t="s">
        <v>263</v>
      </c>
      <c r="S9" s="1354" t="s">
        <v>49</v>
      </c>
      <c r="T9" s="1347"/>
    </row>
    <row r="10" spans="1:20">
      <c r="B10" s="305" t="s">
        <v>43</v>
      </c>
      <c r="C10" s="306" t="str">
        <f>+IF(Q10&lt;&gt;"",Q10,"")</f>
        <v/>
      </c>
      <c r="D10" s="307">
        <f>+IF(R10&lt;&gt;"",R10,"")</f>
        <v>17893.830867649987</v>
      </c>
      <c r="E10" s="308">
        <f>SUM(C10:D10)</f>
        <v>17893.830867649987</v>
      </c>
      <c r="L10" s="1352" t="s">
        <v>44</v>
      </c>
      <c r="M10" s="1353">
        <f>+C12</f>
        <v>22857.708323600058</v>
      </c>
      <c r="N10" s="1353">
        <f>+D12</f>
        <v>2999.530176900013</v>
      </c>
      <c r="P10" s="1355" t="s">
        <v>196</v>
      </c>
      <c r="Q10" s="1353"/>
      <c r="R10" s="1353">
        <v>17893.830867649987</v>
      </c>
      <c r="S10" s="1353">
        <v>17893.830867649987</v>
      </c>
      <c r="T10" s="1347"/>
    </row>
    <row r="11" spans="1:20">
      <c r="B11" s="309"/>
      <c r="C11" s="310"/>
      <c r="D11" s="311"/>
      <c r="E11" s="312">
        <f>E10/E14</f>
        <v>0.40899185153806444</v>
      </c>
      <c r="L11" s="1356"/>
      <c r="P11" s="1355" t="s">
        <v>195</v>
      </c>
      <c r="Q11" s="1353">
        <v>22857.708323600058</v>
      </c>
      <c r="R11" s="1353">
        <v>2999.530176900013</v>
      </c>
      <c r="S11" s="1353">
        <v>25857.238500499985</v>
      </c>
      <c r="T11" s="1347"/>
    </row>
    <row r="12" spans="1:20">
      <c r="B12" s="305" t="s">
        <v>44</v>
      </c>
      <c r="C12" s="313">
        <f>+IF(Q11&lt;&gt;"",Q11,"")</f>
        <v>22857.708323600058</v>
      </c>
      <c r="D12" s="307">
        <f>+IF(R11&lt;&gt;"",R11,"")</f>
        <v>2999.530176900013</v>
      </c>
      <c r="E12" s="308">
        <f>SUM(C12:D12)</f>
        <v>25857.238500500072</v>
      </c>
      <c r="L12" s="1356"/>
      <c r="P12" s="1355" t="s">
        <v>49</v>
      </c>
      <c r="Q12" s="1353">
        <v>22857.708323600058</v>
      </c>
      <c r="R12" s="1353">
        <v>20893.36104454883</v>
      </c>
      <c r="S12" s="1353">
        <v>43751.069368148783</v>
      </c>
      <c r="T12" s="1347"/>
    </row>
    <row r="13" spans="1:20" ht="13.5" thickBot="1">
      <c r="B13" s="314"/>
      <c r="C13" s="315"/>
      <c r="D13" s="316"/>
      <c r="E13" s="317">
        <f>E12/E14</f>
        <v>0.59100814846193561</v>
      </c>
      <c r="L13" s="1330"/>
      <c r="M13" s="1330"/>
      <c r="N13" s="1330"/>
      <c r="O13" s="1330"/>
    </row>
    <row r="14" spans="1:20" ht="15.75" thickTop="1">
      <c r="B14" s="318" t="s">
        <v>72</v>
      </c>
      <c r="C14" s="319">
        <f>SUM(C12,C10)</f>
        <v>22857.708323600058</v>
      </c>
      <c r="D14" s="319">
        <f>SUM(D12,D10)</f>
        <v>20893.361044550002</v>
      </c>
      <c r="E14" s="320">
        <f>E10+E12</f>
        <v>43751.069368150056</v>
      </c>
      <c r="L14" s="1330"/>
      <c r="M14" s="1330"/>
      <c r="N14" s="1330"/>
      <c r="O14" s="1330"/>
    </row>
    <row r="15" spans="1:20" ht="13.5" thickBot="1">
      <c r="B15" s="321"/>
      <c r="C15" s="322">
        <f>C14/E14</f>
        <v>0.52244913447167152</v>
      </c>
      <c r="D15" s="322">
        <f>D14/E14</f>
        <v>0.47755086552832854</v>
      </c>
      <c r="E15" s="323"/>
      <c r="L15" s="1330"/>
      <c r="M15" s="1330"/>
      <c r="N15" s="1330"/>
      <c r="O15" s="1330"/>
    </row>
    <row r="16" spans="1:20">
      <c r="B16" s="298"/>
      <c r="C16" s="298"/>
      <c r="D16" s="298"/>
      <c r="E16" s="298"/>
      <c r="L16" s="1330"/>
      <c r="M16" s="1330"/>
      <c r="N16" s="1330"/>
      <c r="O16" s="1330"/>
    </row>
    <row r="17" spans="2:20">
      <c r="B17" s="298"/>
      <c r="C17" s="298"/>
      <c r="D17" s="302"/>
      <c r="E17" s="324"/>
      <c r="L17" s="1330"/>
      <c r="M17" s="1330"/>
      <c r="N17" s="1330"/>
      <c r="O17" s="1330"/>
    </row>
    <row r="18" spans="2:20">
      <c r="B18" s="298"/>
      <c r="C18" s="325"/>
      <c r="D18" s="298"/>
      <c r="E18" s="326"/>
      <c r="L18" s="1330"/>
      <c r="M18" s="1330"/>
      <c r="N18" s="1330"/>
      <c r="O18" s="1330"/>
    </row>
    <row r="19" spans="2:20">
      <c r="B19" s="298"/>
      <c r="C19" s="298"/>
      <c r="D19" s="325"/>
      <c r="E19" s="325"/>
      <c r="L19" s="1330"/>
      <c r="M19" s="1330"/>
      <c r="N19" s="1330"/>
      <c r="O19" s="1330"/>
    </row>
    <row r="20" spans="2:20">
      <c r="B20" s="298"/>
      <c r="C20" s="298"/>
      <c r="D20" s="325"/>
      <c r="E20" s="298"/>
      <c r="L20" s="1330"/>
      <c r="M20" s="1330"/>
      <c r="N20" s="1330"/>
      <c r="O20" s="1330"/>
    </row>
    <row r="21" spans="2:20">
      <c r="B21" s="298"/>
      <c r="C21" s="298"/>
      <c r="D21" s="325"/>
      <c r="E21" s="298"/>
      <c r="L21" s="1330"/>
      <c r="M21" s="1330"/>
      <c r="N21" s="1330"/>
      <c r="O21" s="1330"/>
    </row>
    <row r="22" spans="2:20">
      <c r="B22" s="298"/>
      <c r="C22" s="298"/>
      <c r="D22" s="298"/>
      <c r="E22" s="298"/>
    </row>
    <row r="23" spans="2:20" ht="15">
      <c r="B23" s="298"/>
      <c r="C23" s="298"/>
      <c r="D23" s="298"/>
      <c r="E23" s="298"/>
      <c r="P23" s="1859" t="s">
        <v>165</v>
      </c>
      <c r="Q23" s="1859"/>
      <c r="R23" s="1859"/>
      <c r="S23" s="1859"/>
      <c r="T23" s="1347"/>
    </row>
    <row r="24" spans="2:20">
      <c r="B24" s="298"/>
      <c r="C24" s="298"/>
      <c r="D24" s="298"/>
      <c r="E24" s="298"/>
      <c r="P24" s="1857" t="s">
        <v>274</v>
      </c>
      <c r="Q24" s="1857" t="s">
        <v>49</v>
      </c>
      <c r="R24" s="1858"/>
      <c r="S24" s="1858"/>
      <c r="T24" s="1515"/>
    </row>
    <row r="25" spans="2:20">
      <c r="B25" s="298"/>
      <c r="C25" s="298"/>
      <c r="D25" s="298"/>
      <c r="E25" s="298"/>
      <c r="P25" s="1857" t="s">
        <v>256</v>
      </c>
      <c r="Q25" s="1857" t="s">
        <v>49</v>
      </c>
      <c r="R25" s="1858"/>
      <c r="S25" s="1858"/>
      <c r="T25" s="1858"/>
    </row>
    <row r="26" spans="2:20">
      <c r="B26" s="298"/>
      <c r="C26" s="298"/>
      <c r="D26" s="298"/>
      <c r="E26" s="298"/>
      <c r="P26" s="1857" t="s">
        <v>275</v>
      </c>
      <c r="Q26" s="1857" t="s">
        <v>49</v>
      </c>
      <c r="R26" s="1858"/>
      <c r="S26" s="1858"/>
      <c r="T26" s="1858"/>
    </row>
    <row r="27" spans="2:20">
      <c r="B27" s="1699" t="s">
        <v>73</v>
      </c>
      <c r="C27" s="301"/>
      <c r="D27" s="301"/>
      <c r="E27" s="301"/>
      <c r="F27" s="301"/>
      <c r="P27" s="1857" t="s">
        <v>310</v>
      </c>
      <c r="Q27" s="1857" t="s">
        <v>49</v>
      </c>
      <c r="R27" s="1858"/>
      <c r="S27" s="1858"/>
      <c r="T27" s="1858"/>
    </row>
    <row r="28" spans="2:20" ht="25.5" customHeight="1" thickBot="1">
      <c r="B28" s="298"/>
      <c r="C28" s="298"/>
      <c r="D28" s="298"/>
      <c r="E28" s="298"/>
      <c r="P28" s="1857" t="s">
        <v>278</v>
      </c>
      <c r="Q28" s="1857" t="s">
        <v>49</v>
      </c>
      <c r="R28" s="1858"/>
      <c r="S28" s="1858"/>
      <c r="T28" s="1858"/>
    </row>
    <row r="29" spans="2:20" ht="18" customHeight="1">
      <c r="B29" s="1658" t="s">
        <v>74</v>
      </c>
      <c r="C29" s="1659" t="s">
        <v>69</v>
      </c>
      <c r="D29" s="1659" t="s">
        <v>70</v>
      </c>
      <c r="E29" s="1660" t="s">
        <v>49</v>
      </c>
      <c r="P29" s="1860" t="s">
        <v>279</v>
      </c>
      <c r="Q29" s="1861" t="s">
        <v>276</v>
      </c>
      <c r="R29" s="1861"/>
      <c r="S29" s="1861"/>
      <c r="T29" s="1347"/>
    </row>
    <row r="30" spans="2:20" ht="18" customHeight="1" thickBot="1">
      <c r="B30" s="1661" t="s">
        <v>75</v>
      </c>
      <c r="C30" s="1662"/>
      <c r="D30" s="1662"/>
      <c r="E30" s="1663"/>
      <c r="L30" s="1351"/>
      <c r="M30" s="1351" t="s">
        <v>76</v>
      </c>
      <c r="N30" s="1351" t="s">
        <v>77</v>
      </c>
      <c r="P30" s="1860"/>
      <c r="Q30" s="1861" t="s">
        <v>260</v>
      </c>
      <c r="R30" s="1861"/>
      <c r="S30" s="1861"/>
      <c r="T30" s="1347"/>
    </row>
    <row r="31" spans="2:20">
      <c r="B31" s="303"/>
      <c r="C31" s="392"/>
      <c r="D31" s="393"/>
      <c r="E31" s="304"/>
      <c r="L31" s="1352" t="s">
        <v>69</v>
      </c>
      <c r="M31" s="1353">
        <f>+C32</f>
        <v>22857.708323600058</v>
      </c>
      <c r="N31" s="1353">
        <f>+C34</f>
        <v>0</v>
      </c>
      <c r="P31" s="1860"/>
      <c r="Q31" s="1861" t="s">
        <v>259</v>
      </c>
      <c r="R31" s="1861"/>
      <c r="S31" s="1861"/>
      <c r="T31" s="1347"/>
    </row>
    <row r="32" spans="2:20">
      <c r="B32" s="305" t="s">
        <v>76</v>
      </c>
      <c r="C32" s="306">
        <f>+IF(Q33&lt;&gt;"",Q33,"")</f>
        <v>22857.708323600058</v>
      </c>
      <c r="D32" s="329">
        <f>+IF(R33&lt;&gt;"",R33,"")</f>
        <v>20517.17261157971</v>
      </c>
      <c r="E32" s="308">
        <f>SUM(C32:D32)</f>
        <v>43374.880935179768</v>
      </c>
      <c r="L32" s="1352" t="s">
        <v>70</v>
      </c>
      <c r="M32" s="1353">
        <f>+D32</f>
        <v>20517.17261157971</v>
      </c>
      <c r="N32" s="1353">
        <f>+D34</f>
        <v>376.18843297000211</v>
      </c>
      <c r="P32" s="1860"/>
      <c r="Q32" s="1354" t="s">
        <v>270</v>
      </c>
      <c r="R32" s="1354" t="s">
        <v>263</v>
      </c>
      <c r="S32" s="1354" t="s">
        <v>49</v>
      </c>
      <c r="T32" s="1347"/>
    </row>
    <row r="33" spans="2:20">
      <c r="B33" s="305"/>
      <c r="C33" s="331"/>
      <c r="D33" s="332"/>
      <c r="E33" s="312">
        <f>E32/E36</f>
        <v>0.99140161741409094</v>
      </c>
      <c r="P33" s="1355" t="s">
        <v>76</v>
      </c>
      <c r="Q33" s="1353">
        <v>22857.708323600058</v>
      </c>
      <c r="R33" s="1353">
        <v>20517.17261157971</v>
      </c>
      <c r="S33" s="1353">
        <v>43374.880935179644</v>
      </c>
      <c r="T33" s="1327"/>
    </row>
    <row r="34" spans="2:20">
      <c r="B34" s="305" t="s">
        <v>77</v>
      </c>
      <c r="C34" s="328"/>
      <c r="D34" s="333">
        <f>+IF(R34&lt;&gt;"",R34,"")</f>
        <v>376.18843297000211</v>
      </c>
      <c r="E34" s="308">
        <f>SUM(C34:D34)</f>
        <v>376.18843297000211</v>
      </c>
      <c r="P34" s="1355" t="s">
        <v>280</v>
      </c>
      <c r="Q34" s="1353"/>
      <c r="R34" s="1353">
        <v>376.18843297000211</v>
      </c>
      <c r="S34" s="1353">
        <v>376.18843297000211</v>
      </c>
      <c r="T34" s="1327"/>
    </row>
    <row r="35" spans="2:20" ht="13.5" thickBot="1">
      <c r="B35" s="314"/>
      <c r="C35" s="334"/>
      <c r="D35" s="316"/>
      <c r="E35" s="317">
        <f>E34/E36</f>
        <v>8.5983825859091492E-3</v>
      </c>
      <c r="P35" s="1355" t="s">
        <v>49</v>
      </c>
      <c r="Q35" s="1353">
        <v>22857.708323600058</v>
      </c>
      <c r="R35" s="1353">
        <v>20893.36104454883</v>
      </c>
      <c r="S35" s="1353">
        <v>43751.069368148783</v>
      </c>
      <c r="T35" s="1327"/>
    </row>
    <row r="36" spans="2:20" ht="15.75" thickTop="1">
      <c r="B36" s="318" t="s">
        <v>72</v>
      </c>
      <c r="C36" s="319">
        <f>SUM(C32:C34)</f>
        <v>22857.708323600058</v>
      </c>
      <c r="D36" s="319">
        <f>SUM(D32,D34)</f>
        <v>20893.361044549711</v>
      </c>
      <c r="E36" s="320">
        <f>SUM(C36:D36)</f>
        <v>43751.069368149765</v>
      </c>
      <c r="L36" s="1330"/>
      <c r="M36" s="1330"/>
      <c r="N36" s="1330"/>
      <c r="O36" s="1330"/>
      <c r="P36" s="1355"/>
      <c r="Q36" s="1357"/>
      <c r="R36" s="1357"/>
      <c r="S36" s="1357"/>
      <c r="T36" s="1347"/>
    </row>
    <row r="37" spans="2:20" ht="13.5" thickBot="1">
      <c r="B37" s="321"/>
      <c r="C37" s="1201">
        <f>C36/E36</f>
        <v>0.52244913447167496</v>
      </c>
      <c r="D37" s="1202">
        <f>D36/E36</f>
        <v>0.4775508655283251</v>
      </c>
      <c r="E37" s="323"/>
      <c r="L37" s="1330"/>
      <c r="M37" s="1330"/>
      <c r="N37" s="1330"/>
      <c r="O37" s="1330"/>
    </row>
    <row r="38" spans="2:20">
      <c r="B38" s="336"/>
      <c r="C38" s="337"/>
      <c r="D38" s="337"/>
      <c r="E38" s="325"/>
      <c r="L38" s="1330"/>
      <c r="M38" s="1330"/>
      <c r="N38" s="1330"/>
      <c r="O38" s="1330"/>
    </row>
    <row r="39" spans="2:20">
      <c r="B39" s="298"/>
      <c r="C39" s="298"/>
      <c r="D39" s="298"/>
      <c r="E39" s="298"/>
      <c r="L39" s="1330"/>
      <c r="M39" s="1330"/>
      <c r="N39" s="1330"/>
      <c r="O39" s="1330"/>
    </row>
    <row r="40" spans="2:20">
      <c r="B40" s="298"/>
      <c r="C40" s="298"/>
      <c r="D40" s="298"/>
      <c r="E40" s="298"/>
      <c r="L40" s="1330"/>
      <c r="M40" s="1330"/>
      <c r="N40" s="1330"/>
      <c r="O40" s="1330"/>
    </row>
    <row r="41" spans="2:20">
      <c r="B41" s="298"/>
      <c r="C41" s="298"/>
      <c r="D41" s="338"/>
      <c r="E41" s="298"/>
      <c r="L41" s="1330"/>
      <c r="M41" s="1330"/>
      <c r="N41" s="1330"/>
      <c r="O41" s="1330"/>
    </row>
    <row r="42" spans="2:20" ht="15">
      <c r="B42" s="298"/>
      <c r="C42" s="29"/>
      <c r="D42" s="298"/>
      <c r="E42" s="298"/>
      <c r="F42" s="336"/>
      <c r="L42" s="1330"/>
      <c r="M42" s="1330"/>
      <c r="N42" s="1330"/>
      <c r="O42" s="1330"/>
    </row>
    <row r="43" spans="2:20">
      <c r="B43" s="298"/>
      <c r="C43" s="298"/>
      <c r="D43" s="298"/>
      <c r="E43" s="336"/>
      <c r="F43" s="336"/>
      <c r="L43" s="1330"/>
      <c r="M43" s="1330"/>
      <c r="N43" s="1330"/>
      <c r="O43" s="1330"/>
    </row>
    <row r="44" spans="2:20">
      <c r="B44" s="298"/>
      <c r="C44" s="298"/>
      <c r="D44" s="298"/>
      <c r="E44" s="336"/>
      <c r="F44" s="339"/>
      <c r="L44" s="1330"/>
      <c r="M44" s="1330"/>
      <c r="N44" s="1330"/>
      <c r="O44" s="1330"/>
    </row>
    <row r="45" spans="2:20">
      <c r="B45" s="298"/>
      <c r="C45" s="298"/>
      <c r="D45" s="298"/>
      <c r="E45" s="298"/>
      <c r="L45" s="1330"/>
      <c r="M45" s="1330"/>
      <c r="N45" s="1330"/>
      <c r="O45" s="1330"/>
    </row>
    <row r="46" spans="2:20">
      <c r="B46" s="298"/>
      <c r="C46" s="298"/>
      <c r="D46" s="298"/>
      <c r="E46" s="298"/>
      <c r="L46" s="1330"/>
      <c r="M46" s="1330"/>
      <c r="N46" s="1330"/>
      <c r="O46" s="1330"/>
    </row>
    <row r="47" spans="2:20">
      <c r="B47" s="298"/>
      <c r="C47" s="298"/>
      <c r="D47" s="298"/>
      <c r="E47" s="298"/>
      <c r="L47" s="1330"/>
      <c r="M47" s="1330"/>
      <c r="N47" s="1330"/>
      <c r="O47" s="1330"/>
    </row>
    <row r="48" spans="2:20" ht="15">
      <c r="B48" s="298"/>
      <c r="C48" s="298"/>
      <c r="D48" s="298"/>
      <c r="E48" s="298"/>
      <c r="L48" s="1330"/>
      <c r="M48" s="1330"/>
      <c r="N48" s="1330"/>
      <c r="O48" s="1330"/>
      <c r="P48" s="1859" t="s">
        <v>165</v>
      </c>
      <c r="Q48" s="1859"/>
      <c r="R48" s="1859"/>
      <c r="S48" s="1859"/>
      <c r="T48" s="1347"/>
    </row>
    <row r="49" spans="2:20">
      <c r="B49" s="1864" t="s">
        <v>78</v>
      </c>
      <c r="C49" s="1864"/>
      <c r="D49" s="1864"/>
      <c r="E49" s="1864"/>
      <c r="F49" s="1864"/>
      <c r="G49" s="1864"/>
      <c r="H49" s="1864"/>
      <c r="I49" s="1864"/>
      <c r="J49" s="1864"/>
      <c r="K49" s="1349"/>
      <c r="L49" s="1330"/>
      <c r="M49" s="1330"/>
      <c r="N49" s="1330"/>
      <c r="O49" s="1330"/>
      <c r="P49" s="1857" t="s">
        <v>256</v>
      </c>
      <c r="Q49" s="1857" t="s">
        <v>49</v>
      </c>
      <c r="R49" s="1858"/>
      <c r="S49" s="1858"/>
      <c r="T49" s="1515"/>
    </row>
    <row r="50" spans="2:20" ht="25.5" customHeight="1" thickBot="1">
      <c r="B50" s="298"/>
      <c r="C50" s="298"/>
      <c r="D50" s="298"/>
      <c r="E50" s="298"/>
      <c r="L50" s="1330"/>
      <c r="M50" s="1330"/>
      <c r="N50" s="1330"/>
      <c r="O50" s="1330"/>
      <c r="P50" s="1857" t="s">
        <v>275</v>
      </c>
      <c r="Q50" s="1857" t="s">
        <v>49</v>
      </c>
      <c r="R50" s="1858"/>
      <c r="S50" s="1858"/>
      <c r="T50" s="1858"/>
    </row>
    <row r="51" spans="2:20" ht="18.75" customHeight="1">
      <c r="B51" s="1658" t="s">
        <v>68</v>
      </c>
      <c r="C51" s="1659" t="s">
        <v>69</v>
      </c>
      <c r="D51" s="1659" t="s">
        <v>70</v>
      </c>
      <c r="E51" s="1660" t="s">
        <v>49</v>
      </c>
      <c r="P51" s="1857" t="s">
        <v>310</v>
      </c>
      <c r="Q51" s="1857" t="s">
        <v>49</v>
      </c>
      <c r="R51" s="1858"/>
      <c r="S51" s="1858"/>
      <c r="T51" s="1515"/>
    </row>
    <row r="52" spans="2:20" ht="18.75" customHeight="1" thickBot="1">
      <c r="B52" s="1661" t="s">
        <v>245</v>
      </c>
      <c r="C52" s="1662"/>
      <c r="D52" s="1662"/>
      <c r="E52" s="1663"/>
      <c r="M52" s="1346" t="s">
        <v>69</v>
      </c>
      <c r="N52" s="1346" t="s">
        <v>70</v>
      </c>
      <c r="P52" s="1857" t="s">
        <v>278</v>
      </c>
      <c r="Q52" s="1857" t="s">
        <v>49</v>
      </c>
      <c r="R52" s="1858"/>
      <c r="S52" s="1858"/>
      <c r="T52" s="1515"/>
    </row>
    <row r="53" spans="2:20">
      <c r="B53" s="303"/>
      <c r="C53" s="392"/>
      <c r="D53" s="393"/>
      <c r="E53" s="304"/>
      <c r="L53" s="1346" t="s">
        <v>45</v>
      </c>
      <c r="M53" s="1353">
        <f>+C54</f>
        <v>16044.403238099983</v>
      </c>
      <c r="N53" s="1353">
        <f>+D54</f>
        <v>24.481736299999998</v>
      </c>
      <c r="P53" s="1857" t="s">
        <v>258</v>
      </c>
      <c r="Q53" s="1857" t="s">
        <v>49</v>
      </c>
      <c r="R53" s="1858"/>
      <c r="S53" s="1858"/>
      <c r="T53" s="1858"/>
    </row>
    <row r="54" spans="2:20">
      <c r="B54" s="305" t="s">
        <v>45</v>
      </c>
      <c r="C54" s="306">
        <f>+IF(Q58&lt;&gt;"",Q58,"")</f>
        <v>16044.403238099983</v>
      </c>
      <c r="D54" s="307">
        <f>+IF(R58&lt;&gt;"",R58,"")</f>
        <v>24.481736299999998</v>
      </c>
      <c r="E54" s="330">
        <f>SUM(C54:D54)</f>
        <v>16068.884974399984</v>
      </c>
      <c r="L54" s="1346" t="s">
        <v>46</v>
      </c>
      <c r="M54" s="1353">
        <f>+C56</f>
        <v>1460.2973556000009</v>
      </c>
      <c r="N54" s="1353">
        <f>+D56</f>
        <v>265.42373011000012</v>
      </c>
      <c r="P54" s="1860" t="s">
        <v>262</v>
      </c>
      <c r="Q54" s="1861" t="s">
        <v>276</v>
      </c>
      <c r="R54" s="1861"/>
      <c r="S54" s="1861"/>
      <c r="T54" s="1347"/>
    </row>
    <row r="55" spans="2:20">
      <c r="B55" s="305"/>
      <c r="C55" s="340"/>
      <c r="D55" s="341"/>
      <c r="E55" s="342">
        <f>+E54/E62</f>
        <v>0.36727982210414029</v>
      </c>
      <c r="L55" s="1346" t="s">
        <v>47</v>
      </c>
      <c r="M55" s="1353">
        <f>+C58</f>
        <v>5353.0077299000068</v>
      </c>
      <c r="N55" s="1353">
        <f>+D58</f>
        <v>6300.7062831400444</v>
      </c>
      <c r="P55" s="1860"/>
      <c r="Q55" s="1861" t="s">
        <v>260</v>
      </c>
      <c r="R55" s="1861"/>
      <c r="S55" s="1861"/>
      <c r="T55" s="1347"/>
    </row>
    <row r="56" spans="2:20">
      <c r="B56" s="305" t="s">
        <v>46</v>
      </c>
      <c r="C56" s="306">
        <f>+IF(Q59&lt;&gt;"",Q59,"")</f>
        <v>1460.2973556000009</v>
      </c>
      <c r="D56" s="307">
        <f>+IF(R59&lt;&gt;"",R59,"")</f>
        <v>265.42373011000012</v>
      </c>
      <c r="E56" s="330">
        <f>SUM(C56:D56)</f>
        <v>1725.721085710001</v>
      </c>
      <c r="L56" s="1346" t="s">
        <v>48</v>
      </c>
      <c r="M56" s="1353"/>
      <c r="N56" s="1353">
        <f>+D60</f>
        <v>14302.749294999827</v>
      </c>
      <c r="P56" s="1860"/>
      <c r="Q56" s="1861" t="s">
        <v>259</v>
      </c>
      <c r="R56" s="1861"/>
      <c r="S56" s="1861"/>
      <c r="T56" s="1347"/>
    </row>
    <row r="57" spans="2:20">
      <c r="B57" s="309"/>
      <c r="C57" s="343"/>
      <c r="D57" s="344"/>
      <c r="E57" s="345">
        <f>+E56/E62</f>
        <v>3.9444089267594004E-2</v>
      </c>
      <c r="M57" s="1353">
        <f>SUM(M53:M56)</f>
        <v>22857.708323599993</v>
      </c>
      <c r="N57" s="1353">
        <f>SUM(N53:N56)</f>
        <v>20893.361044549871</v>
      </c>
      <c r="P57" s="1860"/>
      <c r="Q57" s="1354" t="s">
        <v>270</v>
      </c>
      <c r="R57" s="1354" t="s">
        <v>263</v>
      </c>
      <c r="S57" s="1354" t="s">
        <v>49</v>
      </c>
      <c r="T57" s="1347"/>
    </row>
    <row r="58" spans="2:20">
      <c r="B58" s="305" t="s">
        <v>47</v>
      </c>
      <c r="C58" s="306">
        <f>+IF(Q60&lt;&gt;"",Q60,"")</f>
        <v>5353.0077299000068</v>
      </c>
      <c r="D58" s="307">
        <f>+IF(R60&lt;&gt;"",R60,"")</f>
        <v>6300.7062831400444</v>
      </c>
      <c r="E58" s="346">
        <f>SUM(C58:D58)</f>
        <v>11653.714013040051</v>
      </c>
      <c r="M58" s="1358"/>
      <c r="N58" s="1358"/>
      <c r="P58" s="1355" t="s">
        <v>45</v>
      </c>
      <c r="Q58" s="1695">
        <v>16044.403238099983</v>
      </c>
      <c r="R58" s="1695">
        <v>24.481736299999998</v>
      </c>
      <c r="S58" s="1695">
        <v>16068.884974400025</v>
      </c>
      <c r="T58" s="1347"/>
    </row>
    <row r="59" spans="2:20">
      <c r="B59" s="347"/>
      <c r="C59" s="343"/>
      <c r="D59" s="344"/>
      <c r="E59" s="345">
        <f>+E58/E62</f>
        <v>0.2663640953545191</v>
      </c>
      <c r="M59" s="1692">
        <f>+M53/$M$57</f>
        <v>0.70192527662690285</v>
      </c>
      <c r="N59" s="1360">
        <f>+N53/$N$57</f>
        <v>1.1717471520163183E-3</v>
      </c>
      <c r="P59" s="1355" t="s">
        <v>46</v>
      </c>
      <c r="Q59" s="1695">
        <v>1460.2973556000009</v>
      </c>
      <c r="R59" s="1695">
        <v>265.42373011000012</v>
      </c>
      <c r="S59" s="1695">
        <v>1725.7210857100006</v>
      </c>
      <c r="T59" s="1347"/>
    </row>
    <row r="60" spans="2:20">
      <c r="B60" s="305" t="s">
        <v>48</v>
      </c>
      <c r="C60" s="306" t="str">
        <f>+IF(Q61&lt;&gt;"",Q61,"")</f>
        <v/>
      </c>
      <c r="D60" s="307">
        <f>+IF(R61&lt;&gt;"",R61,"")</f>
        <v>14302.749294999827</v>
      </c>
      <c r="E60" s="346">
        <f>SUM(D60)</f>
        <v>14302.749294999827</v>
      </c>
      <c r="M60" s="1692">
        <f>+M54/$M$57</f>
        <v>6.3886428811075591E-2</v>
      </c>
      <c r="N60" s="1360">
        <f>+N54/$N$57</f>
        <v>1.270373538963168E-2</v>
      </c>
      <c r="P60" s="1355" t="s">
        <v>47</v>
      </c>
      <c r="Q60" s="1695">
        <v>5353.0077299000068</v>
      </c>
      <c r="R60" s="1695">
        <v>6300.7062831400444</v>
      </c>
      <c r="S60" s="1695">
        <v>11653.714013039997</v>
      </c>
      <c r="T60" s="1347"/>
    </row>
    <row r="61" spans="2:20" ht="13.5" thickBot="1">
      <c r="B61" s="348"/>
      <c r="C61" s="349"/>
      <c r="D61" s="350"/>
      <c r="E61" s="351">
        <f>+E60/E62</f>
        <v>0.32691199327374654</v>
      </c>
      <c r="M61" s="1692">
        <f>+M55/$M$57</f>
        <v>0.23418829456202156</v>
      </c>
      <c r="N61" s="1360">
        <f>+N55/$N$57</f>
        <v>0.30156499328688013</v>
      </c>
      <c r="P61" s="1355" t="s">
        <v>48</v>
      </c>
      <c r="Q61" s="1696"/>
      <c r="R61" s="1695">
        <v>14302.749294999827</v>
      </c>
      <c r="S61" s="1695">
        <v>14302.749294999827</v>
      </c>
      <c r="T61" s="1347"/>
    </row>
    <row r="62" spans="2:20" ht="15.75" thickTop="1">
      <c r="B62" s="318" t="s">
        <v>72</v>
      </c>
      <c r="C62" s="335">
        <f>SUM(C54,C56,C58)</f>
        <v>22857.708323599993</v>
      </c>
      <c r="D62" s="352">
        <f>SUM(D54,D56,D58,D60)</f>
        <v>20893.361044549871</v>
      </c>
      <c r="E62" s="353">
        <f>SUM(E54,E56,E58,E60)</f>
        <v>43751.069368149867</v>
      </c>
      <c r="M62" s="1359"/>
      <c r="N62" s="1360">
        <f>+N56/$N$57</f>
        <v>0.68455952417147192</v>
      </c>
      <c r="P62" s="1355" t="s">
        <v>49</v>
      </c>
      <c r="Q62" s="1695">
        <v>22857.708323600058</v>
      </c>
      <c r="R62" s="1695">
        <v>20893.36104454883</v>
      </c>
      <c r="S62" s="1695">
        <v>43751.069368148783</v>
      </c>
      <c r="T62" s="1347"/>
    </row>
    <row r="63" spans="2:20" ht="13.5" thickBot="1">
      <c r="B63" s="321"/>
      <c r="C63" s="322">
        <f>C62/E62</f>
        <v>0.52244913447167229</v>
      </c>
      <c r="D63" s="354">
        <f>D62/E62</f>
        <v>0.47755086552832759</v>
      </c>
      <c r="E63" s="355"/>
    </row>
    <row r="64" spans="2:20">
      <c r="B64" s="302"/>
      <c r="C64" s="1004"/>
      <c r="D64" s="1005"/>
      <c r="E64" s="1006"/>
    </row>
    <row r="65" spans="2:8">
      <c r="B65" s="298"/>
      <c r="C65" s="356"/>
      <c r="D65" s="357"/>
      <c r="E65" s="298"/>
    </row>
    <row r="66" spans="2:8">
      <c r="B66" s="298"/>
      <c r="C66" s="356"/>
      <c r="D66" s="357"/>
      <c r="E66" s="298"/>
    </row>
    <row r="67" spans="2:8">
      <c r="B67" s="298"/>
      <c r="C67" s="356"/>
      <c r="D67" s="357"/>
      <c r="E67" s="298"/>
    </row>
    <row r="68" spans="2:8">
      <c r="B68" s="298"/>
      <c r="C68" s="356"/>
      <c r="D68" s="357"/>
      <c r="E68" s="298"/>
    </row>
    <row r="69" spans="2:8">
      <c r="B69" s="298"/>
      <c r="C69" s="356"/>
      <c r="D69" s="357"/>
      <c r="E69" s="298"/>
    </row>
    <row r="70" spans="2:8">
      <c r="B70" s="298"/>
      <c r="C70" s="358"/>
      <c r="D70" s="358"/>
      <c r="E70" s="358"/>
    </row>
    <row r="71" spans="2:8">
      <c r="B71" s="339"/>
      <c r="C71" s="339"/>
      <c r="D71" s="339"/>
      <c r="E71" s="298"/>
    </row>
    <row r="72" spans="2:8">
      <c r="B72" s="358"/>
      <c r="C72" s="358"/>
      <c r="D72" s="358"/>
      <c r="E72" s="358"/>
    </row>
    <row r="73" spans="2:8">
      <c r="B73" s="359"/>
      <c r="C73" s="359"/>
      <c r="D73" s="359"/>
      <c r="E73" s="360"/>
    </row>
    <row r="74" spans="2:8" ht="15">
      <c r="B74" s="295"/>
      <c r="C74" s="527"/>
      <c r="D74" s="526"/>
      <c r="E74" s="295"/>
    </row>
    <row r="75" spans="2:8" ht="15">
      <c r="C75" s="527"/>
      <c r="D75" s="526"/>
      <c r="F75" s="296"/>
      <c r="G75" s="296"/>
      <c r="H75" s="296"/>
    </row>
    <row r="76" spans="2:8" ht="15">
      <c r="C76" s="527"/>
      <c r="D76" s="527"/>
      <c r="F76" s="296"/>
      <c r="G76" s="296"/>
      <c r="H76" s="296"/>
    </row>
    <row r="77" spans="2:8" ht="15">
      <c r="D77" s="527"/>
      <c r="G77" s="296"/>
      <c r="H77" s="296"/>
    </row>
    <row r="78" spans="2:8">
      <c r="B78"/>
      <c r="C78"/>
      <c r="D78"/>
      <c r="E78"/>
      <c r="F78"/>
      <c r="G78"/>
      <c r="H78" s="296"/>
    </row>
    <row r="79" spans="2:8">
      <c r="B79"/>
      <c r="C79"/>
      <c r="D79"/>
      <c r="E79"/>
      <c r="F79"/>
      <c r="G79"/>
      <c r="H79" s="296"/>
    </row>
    <row r="80" spans="2:8">
      <c r="B80"/>
      <c r="C80"/>
      <c r="D80"/>
      <c r="E80"/>
      <c r="F80"/>
      <c r="G80"/>
      <c r="H80" s="296"/>
    </row>
    <row r="81" spans="2:8">
      <c r="B81"/>
      <c r="C81"/>
      <c r="D81"/>
      <c r="E81"/>
      <c r="F81"/>
      <c r="G81"/>
      <c r="H81" s="296"/>
    </row>
    <row r="82" spans="2:8">
      <c r="B82"/>
      <c r="C82"/>
      <c r="D82"/>
      <c r="E82"/>
      <c r="F82"/>
      <c r="G82"/>
      <c r="H82" s="296"/>
    </row>
    <row r="83" spans="2:8">
      <c r="B83"/>
      <c r="C83"/>
      <c r="D83"/>
      <c r="E83"/>
      <c r="F83"/>
      <c r="G83"/>
      <c r="H83" s="296"/>
    </row>
    <row r="84" spans="2:8">
      <c r="B84"/>
      <c r="C84"/>
      <c r="D84"/>
      <c r="E84"/>
      <c r="F84"/>
      <c r="G84"/>
      <c r="H84" s="296"/>
    </row>
    <row r="85" spans="2:8">
      <c r="B85"/>
      <c r="C85"/>
      <c r="D85"/>
      <c r="E85"/>
      <c r="F85"/>
      <c r="G85"/>
      <c r="H85" s="296"/>
    </row>
    <row r="86" spans="2:8">
      <c r="B86"/>
      <c r="C86"/>
      <c r="D86"/>
      <c r="E86"/>
      <c r="F86"/>
      <c r="G86"/>
      <c r="H86" s="296"/>
    </row>
    <row r="87" spans="2:8">
      <c r="B87"/>
      <c r="C87"/>
      <c r="D87"/>
      <c r="E87"/>
      <c r="F87"/>
      <c r="G87"/>
      <c r="H87" s="296"/>
    </row>
    <row r="88" spans="2:8">
      <c r="B88"/>
      <c r="C88"/>
      <c r="D88"/>
      <c r="E88"/>
      <c r="F88"/>
      <c r="G88"/>
      <c r="H88" s="327"/>
    </row>
    <row r="89" spans="2:8">
      <c r="B89"/>
      <c r="C89"/>
      <c r="D89"/>
      <c r="E89"/>
      <c r="F89"/>
      <c r="G89"/>
    </row>
    <row r="90" spans="2:8">
      <c r="B90"/>
      <c r="C90"/>
      <c r="D90"/>
      <c r="E90"/>
      <c r="F90"/>
      <c r="G90"/>
    </row>
    <row r="91" spans="2:8">
      <c r="B91"/>
      <c r="C91"/>
      <c r="D91"/>
      <c r="E91"/>
      <c r="F91"/>
      <c r="G91"/>
    </row>
    <row r="92" spans="2:8">
      <c r="B92"/>
      <c r="C92"/>
      <c r="D92"/>
      <c r="E92"/>
      <c r="F92"/>
      <c r="G92"/>
    </row>
    <row r="93" spans="2:8">
      <c r="B93"/>
      <c r="C93"/>
      <c r="D93"/>
      <c r="E93"/>
      <c r="F93"/>
      <c r="G93"/>
    </row>
  </sheetData>
  <mergeCells count="32">
    <mergeCell ref="P54:P57"/>
    <mergeCell ref="Q54:S54"/>
    <mergeCell ref="B49:J49"/>
    <mergeCell ref="Q55:S55"/>
    <mergeCell ref="Q56:S56"/>
    <mergeCell ref="P52:S52"/>
    <mergeCell ref="A1:I1"/>
    <mergeCell ref="B3:J3"/>
    <mergeCell ref="P1:S1"/>
    <mergeCell ref="P2:S2"/>
    <mergeCell ref="P53:T53"/>
    <mergeCell ref="P50:T50"/>
    <mergeCell ref="P51:S51"/>
    <mergeCell ref="P3:S3"/>
    <mergeCell ref="P4:S4"/>
    <mergeCell ref="P5:S5"/>
    <mergeCell ref="P6:P9"/>
    <mergeCell ref="Q6:S6"/>
    <mergeCell ref="Q7:S7"/>
    <mergeCell ref="Q8:S8"/>
    <mergeCell ref="P49:S49"/>
    <mergeCell ref="P23:S23"/>
    <mergeCell ref="P24:S24"/>
    <mergeCell ref="P25:T25"/>
    <mergeCell ref="P48:S48"/>
    <mergeCell ref="P26:T26"/>
    <mergeCell ref="P28:T28"/>
    <mergeCell ref="P29:P32"/>
    <mergeCell ref="Q29:S29"/>
    <mergeCell ref="Q30:S30"/>
    <mergeCell ref="Q31:S31"/>
    <mergeCell ref="P27:T27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66" orientation="portrait" r:id="rId1"/>
  <headerFooter alignWithMargins="0"/>
  <ignoredErrors>
    <ignoredError sqref="D62:D63" unlockedFormula="1"/>
    <ignoredError sqref="E11 E33 E55:E56 E35" formula="1"/>
    <ignoredError sqref="E57:E62" formula="1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BG200"/>
  <sheetViews>
    <sheetView view="pageBreakPreview" zoomScale="85" zoomScaleNormal="85" zoomScaleSheetLayoutView="85" workbookViewId="0">
      <selection activeCell="X1" sqref="X1"/>
    </sheetView>
  </sheetViews>
  <sheetFormatPr baseColWidth="10" defaultColWidth="11.42578125" defaultRowHeight="12.75"/>
  <cols>
    <col min="1" max="1" width="3.5703125" style="298" customWidth="1"/>
    <col min="2" max="2" width="3.7109375" style="296" customWidth="1"/>
    <col min="3" max="3" width="12.7109375" style="296" bestFit="1" customWidth="1"/>
    <col min="4" max="4" width="12.85546875" style="296" customWidth="1"/>
    <col min="5" max="5" width="6.7109375" style="296" customWidth="1"/>
    <col min="6" max="6" width="12.85546875" style="296" customWidth="1"/>
    <col min="7" max="7" width="6.28515625" style="296" customWidth="1"/>
    <col min="8" max="8" width="13" style="296" customWidth="1"/>
    <col min="9" max="9" width="6.7109375" style="296" customWidth="1"/>
    <col min="10" max="10" width="8.5703125" style="296" customWidth="1"/>
    <col min="11" max="11" width="6.28515625" style="296" customWidth="1"/>
    <col min="12" max="12" width="13.28515625" style="296" customWidth="1"/>
    <col min="13" max="13" width="9.42578125" style="296" customWidth="1"/>
    <col min="14" max="14" width="6" style="296" customWidth="1"/>
    <col min="15" max="15" width="11.42578125" style="296" customWidth="1"/>
    <col min="16" max="16" width="5.85546875" style="296" customWidth="1"/>
    <col min="17" max="17" width="12.85546875" style="296" customWidth="1"/>
    <col min="18" max="18" width="6.7109375" style="296" customWidth="1"/>
    <col min="19" max="19" width="13.28515625" style="296" customWidth="1"/>
    <col min="20" max="20" width="6.7109375" style="296" customWidth="1"/>
    <col min="21" max="21" width="12.7109375" style="296" customWidth="1"/>
    <col min="22" max="22" width="15.42578125" style="296" customWidth="1"/>
    <col min="23" max="23" width="4" style="298" customWidth="1"/>
    <col min="24" max="24" width="4.42578125" style="590" customWidth="1"/>
    <col min="25" max="25" width="5.42578125" style="1346" customWidth="1"/>
    <col min="26" max="26" width="20.5703125" style="1346" customWidth="1"/>
    <col min="27" max="27" width="12.85546875" style="1346" customWidth="1"/>
    <col min="28" max="29" width="16.140625" style="1346" customWidth="1"/>
    <col min="30" max="30" width="12.7109375" style="1346" customWidth="1"/>
    <col min="31" max="31" width="12" style="1346" customWidth="1"/>
    <col min="32" max="32" width="14.140625" style="1346" customWidth="1"/>
    <col min="33" max="33" width="13.140625" style="1346" customWidth="1"/>
    <col min="34" max="34" width="11.7109375" style="1346" customWidth="1"/>
    <col min="35" max="35" width="8.5703125" style="1346" customWidth="1"/>
    <col min="36" max="36" width="13.85546875" style="1346" customWidth="1"/>
    <col min="37" max="37" width="11.5703125" style="1346" customWidth="1"/>
    <col min="38" max="38" width="18.7109375" style="1346" customWidth="1"/>
    <col min="39" max="39" width="19.85546875" style="1346" customWidth="1"/>
    <col min="40" max="40" width="21.28515625" style="1346" customWidth="1"/>
    <col min="41" max="41" width="15.42578125" style="1346" customWidth="1"/>
    <col min="42" max="46" width="10.7109375" style="1346" customWidth="1"/>
    <col min="47" max="48" width="10.5703125" style="1346" bestFit="1" customWidth="1"/>
    <col min="49" max="49" width="9.5703125" style="1346" bestFit="1" customWidth="1"/>
    <col min="50" max="50" width="24.7109375" style="1346" bestFit="1" customWidth="1"/>
    <col min="51" max="51" width="23.28515625" style="1346" bestFit="1" customWidth="1"/>
    <col min="52" max="52" width="23" style="1346" bestFit="1" customWidth="1"/>
    <col min="53" max="53" width="23.28515625" style="1346" bestFit="1" customWidth="1"/>
    <col min="54" max="54" width="23" style="1346" bestFit="1" customWidth="1"/>
    <col min="55" max="55" width="25.85546875" style="1346" bestFit="1" customWidth="1"/>
    <col min="56" max="56" width="30.140625" style="1346" bestFit="1" customWidth="1"/>
    <col min="57" max="57" width="27" style="1346" bestFit="1" customWidth="1"/>
    <col min="58" max="58" width="29" style="1346" bestFit="1" customWidth="1"/>
    <col min="59" max="59" width="28.42578125" style="1346" bestFit="1" customWidth="1"/>
    <col min="60" max="60" width="23.5703125" style="296" bestFit="1" customWidth="1"/>
    <col min="61" max="65" width="12.7109375" style="296" bestFit="1" customWidth="1"/>
    <col min="66" max="66" width="17.5703125" style="296" bestFit="1" customWidth="1"/>
    <col min="67" max="67" width="12.140625" style="296" bestFit="1" customWidth="1"/>
    <col min="68" max="76" width="12.7109375" style="296" bestFit="1" customWidth="1"/>
    <col min="77" max="77" width="17.85546875" style="296" bestFit="1" customWidth="1"/>
    <col min="78" max="78" width="12.7109375" style="296" bestFit="1" customWidth="1"/>
    <col min="79" max="80" width="11.42578125" style="296"/>
    <col min="81" max="87" width="12.7109375" style="296" bestFit="1" customWidth="1"/>
    <col min="88" max="88" width="17.5703125" style="296" bestFit="1" customWidth="1"/>
    <col min="89" max="98" width="12.7109375" style="296" bestFit="1" customWidth="1"/>
    <col min="99" max="99" width="20.42578125" style="296" bestFit="1" customWidth="1"/>
    <col min="100" max="102" width="12.7109375" style="296" bestFit="1" customWidth="1"/>
    <col min="103" max="103" width="11.42578125" style="296"/>
    <col min="104" max="109" width="12.7109375" style="296" bestFit="1" customWidth="1"/>
    <col min="110" max="110" width="25" style="296" bestFit="1" customWidth="1"/>
    <col min="111" max="120" width="12.7109375" style="296" bestFit="1" customWidth="1"/>
    <col min="121" max="121" width="21.5703125" style="296" bestFit="1" customWidth="1"/>
    <col min="122" max="131" width="12.7109375" style="296" bestFit="1" customWidth="1"/>
    <col min="132" max="132" width="23.5703125" style="296" bestFit="1" customWidth="1"/>
    <col min="133" max="135" width="12.7109375" style="296" bestFit="1" customWidth="1"/>
    <col min="136" max="136" width="11.42578125" style="296"/>
    <col min="137" max="142" width="12.7109375" style="296" bestFit="1" customWidth="1"/>
    <col min="143" max="143" width="23" style="296" bestFit="1" customWidth="1"/>
    <col min="144" max="153" width="12.7109375" style="296" bestFit="1" customWidth="1"/>
    <col min="154" max="154" width="18.140625" style="296" bestFit="1" customWidth="1"/>
    <col min="155" max="160" width="13.85546875" style="296" bestFit="1" customWidth="1"/>
    <col min="161" max="161" width="12.7109375" style="296" bestFit="1" customWidth="1"/>
    <col min="162" max="164" width="13.85546875" style="296" bestFit="1" customWidth="1"/>
    <col min="165" max="165" width="23.85546875" style="296" bestFit="1" customWidth="1"/>
    <col min="166" max="166" width="26.7109375" style="296" bestFit="1" customWidth="1"/>
    <col min="167" max="167" width="24.7109375" style="296" bestFit="1" customWidth="1"/>
    <col min="168" max="168" width="23.28515625" style="296" bestFit="1" customWidth="1"/>
    <col min="169" max="169" width="23" style="296" bestFit="1" customWidth="1"/>
    <col min="170" max="170" width="23.28515625" style="296" bestFit="1" customWidth="1"/>
    <col min="171" max="171" width="23" style="296" bestFit="1" customWidth="1"/>
    <col min="172" max="172" width="25.85546875" style="296" bestFit="1" customWidth="1"/>
    <col min="173" max="173" width="30.140625" style="296" bestFit="1" customWidth="1"/>
    <col min="174" max="174" width="27" style="296" bestFit="1" customWidth="1"/>
    <col min="175" max="175" width="29" style="296" bestFit="1" customWidth="1"/>
    <col min="176" max="176" width="28.42578125" style="296" bestFit="1" customWidth="1"/>
    <col min="177" max="177" width="23.5703125" style="296" bestFit="1" customWidth="1"/>
    <col min="178" max="16384" width="11.42578125" style="296"/>
  </cols>
  <sheetData>
    <row r="1" spans="1:59" ht="18">
      <c r="A1" s="1862" t="s">
        <v>80</v>
      </c>
      <c r="B1" s="1862"/>
      <c r="C1" s="1862"/>
      <c r="D1" s="1862"/>
      <c r="E1" s="1862"/>
      <c r="F1" s="1862"/>
      <c r="G1" s="1862"/>
      <c r="H1" s="1862"/>
      <c r="I1" s="1862"/>
      <c r="J1" s="1862"/>
      <c r="K1" s="1862"/>
      <c r="L1" s="1862"/>
      <c r="M1" s="1862"/>
      <c r="N1" s="1862"/>
      <c r="O1" s="1862"/>
      <c r="P1" s="1862"/>
      <c r="Q1" s="1862"/>
      <c r="R1" s="1862"/>
      <c r="S1" s="1862"/>
      <c r="T1" s="1862"/>
      <c r="U1" s="1862"/>
      <c r="Z1" s="1330"/>
      <c r="AA1" s="1330"/>
      <c r="AB1" s="1330"/>
      <c r="AC1" s="1330"/>
      <c r="AD1" s="1330"/>
      <c r="AE1" s="1330"/>
      <c r="AJ1" s="1874" t="s">
        <v>165</v>
      </c>
      <c r="AK1" s="1874"/>
      <c r="AL1" s="1874"/>
      <c r="AM1" s="1874"/>
      <c r="AN1" s="1874"/>
      <c r="AO1" s="1874"/>
      <c r="AP1" s="1874"/>
      <c r="AQ1" s="1874"/>
      <c r="AR1" s="1874"/>
      <c r="AS1" s="1874"/>
      <c r="AT1" s="1874"/>
      <c r="AU1" s="1874"/>
      <c r="AV1" s="1874"/>
      <c r="AW1" s="1874"/>
      <c r="AX1" s="1874"/>
      <c r="AY1" s="1874"/>
      <c r="AZ1" s="1874"/>
      <c r="BA1" s="1389"/>
    </row>
    <row r="2" spans="1:59"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853"/>
      <c r="Z2" s="1330"/>
      <c r="AA2" s="1330"/>
      <c r="AB2" s="1330"/>
      <c r="AC2" s="1330"/>
      <c r="AD2" s="1330"/>
      <c r="AE2" s="1330"/>
      <c r="AJ2" s="1875" t="s">
        <v>275</v>
      </c>
      <c r="AK2" s="1875" t="s">
        <v>49</v>
      </c>
      <c r="AL2" s="1876"/>
      <c r="AM2" s="1876"/>
      <c r="AN2" s="1876"/>
      <c r="AO2" s="1876"/>
      <c r="AP2" s="1876"/>
      <c r="AQ2" s="1876"/>
      <c r="AR2" s="1876"/>
      <c r="AS2" s="1876"/>
      <c r="AT2" s="1876"/>
      <c r="AU2" s="1876"/>
      <c r="AV2" s="1876"/>
      <c r="AW2" s="1876"/>
      <c r="AX2" s="1876"/>
      <c r="AY2" s="1876"/>
      <c r="AZ2" s="1876"/>
      <c r="BA2" s="1516"/>
    </row>
    <row r="3" spans="1:59" s="750" customFormat="1" ht="18.75" customHeight="1">
      <c r="A3" s="747"/>
      <c r="B3" s="854" t="s">
        <v>81</v>
      </c>
      <c r="C3" s="855"/>
      <c r="D3" s="757"/>
      <c r="E3" s="757"/>
      <c r="F3" s="757"/>
      <c r="G3" s="757"/>
      <c r="H3" s="757"/>
      <c r="I3" s="757"/>
      <c r="J3" s="757"/>
      <c r="K3" s="757" t="s">
        <v>82</v>
      </c>
      <c r="L3" s="757"/>
      <c r="M3" s="757"/>
      <c r="N3" s="757"/>
      <c r="O3" s="757"/>
      <c r="P3" s="757"/>
      <c r="Q3" s="757"/>
      <c r="R3" s="757"/>
      <c r="S3" s="757"/>
      <c r="T3" s="757"/>
      <c r="U3" s="748"/>
      <c r="V3" s="757"/>
      <c r="W3" s="747"/>
      <c r="X3" s="749"/>
      <c r="Y3" s="1361"/>
      <c r="Z3" s="1329"/>
      <c r="AA3" s="1329"/>
      <c r="AB3" s="1329"/>
      <c r="AC3" s="1329"/>
      <c r="AD3" s="1329"/>
      <c r="AE3" s="1329"/>
      <c r="AF3" s="1361"/>
      <c r="AG3" s="1361"/>
      <c r="AH3" s="1361"/>
      <c r="AI3" s="1361"/>
      <c r="AJ3" s="1875" t="s">
        <v>310</v>
      </c>
      <c r="AK3" s="1875" t="s">
        <v>49</v>
      </c>
      <c r="AL3" s="1876"/>
      <c r="AM3" s="1876"/>
      <c r="AN3" s="1876"/>
      <c r="AO3" s="1876"/>
      <c r="AP3" s="1876"/>
      <c r="AQ3" s="1876"/>
      <c r="AR3" s="1876"/>
      <c r="AS3" s="1876"/>
      <c r="AT3" s="1876"/>
      <c r="AU3" s="1876"/>
      <c r="AV3" s="1876"/>
      <c r="AW3" s="1876"/>
      <c r="AX3" s="1876"/>
      <c r="AY3" s="1876"/>
      <c r="AZ3" s="1876"/>
      <c r="BA3" s="1516"/>
      <c r="BB3" s="1361"/>
      <c r="BC3" s="1361"/>
      <c r="BD3" s="1361"/>
      <c r="BE3" s="1361"/>
      <c r="BF3" s="1361"/>
      <c r="BG3" s="1361"/>
    </row>
    <row r="4" spans="1:59" s="750" customFormat="1" ht="18.75" customHeight="1" thickBot="1">
      <c r="A4" s="747"/>
      <c r="B4" s="748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7"/>
      <c r="S4" s="757"/>
      <c r="T4" s="757"/>
      <c r="U4" s="748"/>
      <c r="V4" s="757"/>
      <c r="W4" s="747"/>
      <c r="X4" s="749"/>
      <c r="Y4" s="1361"/>
      <c r="Z4" s="1329"/>
      <c r="AA4" s="1329"/>
      <c r="AB4" s="1329"/>
      <c r="AC4" s="1329"/>
      <c r="AD4" s="1329"/>
      <c r="AE4" s="1329"/>
      <c r="AF4" s="1361"/>
      <c r="AG4" s="1361"/>
      <c r="AH4" s="1361"/>
      <c r="AI4" s="1361"/>
      <c r="AJ4" s="1875" t="s">
        <v>258</v>
      </c>
      <c r="AK4" s="1875" t="s">
        <v>49</v>
      </c>
      <c r="AL4" s="1876"/>
      <c r="AM4" s="1876"/>
      <c r="AN4" s="1876"/>
      <c r="AO4" s="1876"/>
      <c r="AP4" s="1876"/>
      <c r="AQ4" s="1876"/>
      <c r="AR4" s="1876"/>
      <c r="AS4" s="1876"/>
      <c r="AT4" s="1876"/>
      <c r="AU4" s="1876"/>
      <c r="AV4" s="1876"/>
      <c r="AW4" s="1876"/>
      <c r="AX4" s="1876"/>
      <c r="AY4" s="1876"/>
      <c r="AZ4" s="1876"/>
      <c r="BA4" s="1516"/>
      <c r="BB4" s="1361"/>
      <c r="BC4" s="1361"/>
      <c r="BD4" s="1361"/>
      <c r="BE4" s="1361"/>
      <c r="BF4" s="1361"/>
      <c r="BG4" s="1361"/>
    </row>
    <row r="5" spans="1:59" s="750" customFormat="1" ht="18.75" customHeight="1">
      <c r="A5" s="747"/>
      <c r="B5" s="1870" t="s">
        <v>0</v>
      </c>
      <c r="C5" s="1872" t="s">
        <v>85</v>
      </c>
      <c r="D5" s="1664" t="s">
        <v>83</v>
      </c>
      <c r="E5" s="1665"/>
      <c r="F5" s="1665"/>
      <c r="G5" s="1665"/>
      <c r="H5" s="1665"/>
      <c r="I5" s="1665"/>
      <c r="J5" s="1666"/>
      <c r="K5" s="1666"/>
      <c r="L5" s="1666"/>
      <c r="M5" s="1664" t="s">
        <v>84</v>
      </c>
      <c r="N5" s="1665"/>
      <c r="O5" s="1667"/>
      <c r="P5" s="1668"/>
      <c r="Q5" s="1668"/>
      <c r="R5" s="1668"/>
      <c r="S5" s="1668"/>
      <c r="T5" s="1668"/>
      <c r="U5" s="1669"/>
      <c r="V5" s="1670"/>
      <c r="W5" s="747"/>
      <c r="X5" s="749"/>
      <c r="Y5" s="1361"/>
      <c r="Z5" s="1329"/>
      <c r="AA5" s="1329"/>
      <c r="AB5" s="1329"/>
      <c r="AC5" s="1329"/>
      <c r="AD5" s="1329"/>
      <c r="AE5" s="1329"/>
      <c r="AF5" s="1361"/>
      <c r="AG5" s="1361"/>
      <c r="AH5" s="1361"/>
      <c r="AI5" s="1361"/>
      <c r="AJ5" s="1881" t="s">
        <v>259</v>
      </c>
      <c r="AK5" s="1881"/>
      <c r="AL5" s="1865" t="s">
        <v>276</v>
      </c>
      <c r="AM5" s="1865"/>
      <c r="AN5" s="1865"/>
      <c r="AO5" s="1865"/>
      <c r="AP5" s="1865"/>
      <c r="AQ5" s="1865"/>
      <c r="AR5" s="1865"/>
      <c r="AS5" s="1865"/>
      <c r="AT5" s="1865"/>
      <c r="AU5" s="1865"/>
      <c r="AV5" s="1865"/>
      <c r="AW5" s="1865"/>
      <c r="AX5" s="1865"/>
      <c r="AY5" s="1865"/>
      <c r="AZ5" s="1865"/>
      <c r="BA5" s="1389"/>
      <c r="BB5" s="1361"/>
      <c r="BC5" s="1361"/>
      <c r="BD5" s="1361"/>
      <c r="BE5" s="1361"/>
      <c r="BF5" s="1361"/>
      <c r="BG5" s="1361"/>
    </row>
    <row r="6" spans="1:59" s="750" customFormat="1" ht="18.75" customHeight="1" thickBot="1">
      <c r="A6" s="747"/>
      <c r="B6" s="1871"/>
      <c r="C6" s="1873"/>
      <c r="D6" s="1671" t="s">
        <v>45</v>
      </c>
      <c r="E6" s="1672" t="s">
        <v>86</v>
      </c>
      <c r="F6" s="1673" t="s">
        <v>46</v>
      </c>
      <c r="G6" s="1672" t="s">
        <v>86</v>
      </c>
      <c r="H6" s="1673" t="s">
        <v>47</v>
      </c>
      <c r="I6" s="1672" t="s">
        <v>86</v>
      </c>
      <c r="J6" s="1673" t="s">
        <v>48</v>
      </c>
      <c r="K6" s="1672" t="s">
        <v>86</v>
      </c>
      <c r="L6" s="1674" t="s">
        <v>87</v>
      </c>
      <c r="M6" s="1671" t="s">
        <v>45</v>
      </c>
      <c r="N6" s="1672" t="s">
        <v>86</v>
      </c>
      <c r="O6" s="1675" t="s">
        <v>46</v>
      </c>
      <c r="P6" s="1672" t="s">
        <v>86</v>
      </c>
      <c r="Q6" s="1672" t="s">
        <v>47</v>
      </c>
      <c r="R6" s="1672" t="s">
        <v>86</v>
      </c>
      <c r="S6" s="1672" t="s">
        <v>48</v>
      </c>
      <c r="T6" s="1672" t="s">
        <v>86</v>
      </c>
      <c r="U6" s="1676" t="s">
        <v>87</v>
      </c>
      <c r="V6" s="1677" t="s">
        <v>49</v>
      </c>
      <c r="W6" s="747"/>
      <c r="X6" s="749"/>
      <c r="Y6" s="1361"/>
      <c r="Z6" s="1329"/>
      <c r="AA6" s="1329"/>
      <c r="AB6" s="1329"/>
      <c r="AC6" s="1329"/>
      <c r="AD6" s="1329"/>
      <c r="AE6" s="1329"/>
      <c r="AF6" s="1361"/>
      <c r="AG6" s="1361"/>
      <c r="AH6" s="1361"/>
      <c r="AI6" s="1361"/>
      <c r="AJ6" s="1881"/>
      <c r="AK6" s="1881"/>
      <c r="AL6" s="1865" t="s">
        <v>260</v>
      </c>
      <c r="AM6" s="1865"/>
      <c r="AN6" s="1865"/>
      <c r="AO6" s="1865"/>
      <c r="AP6" s="1865"/>
      <c r="AQ6" s="1865"/>
      <c r="AR6" s="1865"/>
      <c r="AS6" s="1865"/>
      <c r="AT6" s="1865"/>
      <c r="AU6" s="1865"/>
      <c r="AV6" s="1865"/>
      <c r="AW6" s="1865"/>
      <c r="AX6" s="1865"/>
      <c r="AY6" s="1865"/>
      <c r="AZ6" s="1865"/>
      <c r="BA6" s="1389"/>
      <c r="BB6" s="1361"/>
      <c r="BC6" s="1361"/>
      <c r="BD6" s="1361"/>
      <c r="BE6" s="1361"/>
      <c r="BF6" s="1361"/>
      <c r="BG6" s="1361"/>
    </row>
    <row r="7" spans="1:59" s="750" customFormat="1" ht="18.75" customHeight="1">
      <c r="A7" s="747"/>
      <c r="B7" s="758">
        <v>1</v>
      </c>
      <c r="C7" s="759" t="s">
        <v>88</v>
      </c>
      <c r="D7" s="760">
        <f t="shared" ref="D7:D12" si="0">+AL11</f>
        <v>2.2211433999999999</v>
      </c>
      <c r="E7" s="761">
        <f t="shared" ref="E7:E13" si="1">(D7/L7)*100</f>
        <v>0.7603737472284513</v>
      </c>
      <c r="F7" s="762">
        <f t="shared" ref="F7:F12" si="2">+AM11</f>
        <v>25.369278099999999</v>
      </c>
      <c r="G7" s="761">
        <f t="shared" ref="G7:G13" si="3">(F7/$L7)*100</f>
        <v>8.6847760722597567</v>
      </c>
      <c r="H7" s="762">
        <f t="shared" ref="H7:H12" si="4">+AN11</f>
        <v>264.51605900000004</v>
      </c>
      <c r="I7" s="761">
        <f t="shared" ref="I7:K13" si="5">(H7/$L7)*100</f>
        <v>90.552940878977978</v>
      </c>
      <c r="J7" s="1203">
        <f t="shared" ref="J7:J8" si="6">+AO11</f>
        <v>5.5773000000000003E-3</v>
      </c>
      <c r="K7" s="771">
        <f t="shared" ref="K7:K8" si="7">(J7/$L7)*100</f>
        <v>1.9093015338033743E-3</v>
      </c>
      <c r="L7" s="763">
        <f t="shared" ref="L7:L12" si="8">SUM(D7,F7,H7,J7)</f>
        <v>292.11205780000006</v>
      </c>
      <c r="M7" s="764">
        <f t="shared" ref="M7:M12" si="9">+AQ11</f>
        <v>9.5580999999999999E-2</v>
      </c>
      <c r="N7" s="765">
        <f t="shared" ref="N7:N13" si="10">(M7/$U7)*100</f>
        <v>5.8418932109492883E-3</v>
      </c>
      <c r="O7" s="762">
        <f t="shared" ref="O7:O12" si="11">+AR11</f>
        <v>0.52274140000000002</v>
      </c>
      <c r="P7" s="765">
        <f t="shared" ref="P7:P13" si="12">(O7/$U7)*100</f>
        <v>3.1949858609369296E-2</v>
      </c>
      <c r="Q7" s="762">
        <f t="shared" ref="Q7:Q12" si="13">+AS11</f>
        <v>360.94096029999974</v>
      </c>
      <c r="R7" s="761">
        <f t="shared" ref="R7:R13" si="14">(Q7/$U7)*100</f>
        <v>22.060645374395381</v>
      </c>
      <c r="S7" s="762">
        <f t="shared" ref="S7:S12" si="15">+AT11</f>
        <v>1274.5712754700014</v>
      </c>
      <c r="T7" s="761">
        <f t="shared" ref="T7:T13" si="16">(S7/$U7)*100</f>
        <v>77.901562873784286</v>
      </c>
      <c r="U7" s="766">
        <f t="shared" ref="U7:U12" si="17">SUM(M7,O7,Q7,S7)</f>
        <v>1636.1305581700012</v>
      </c>
      <c r="V7" s="767">
        <f t="shared" ref="V7:V12" si="18">SUM(L7,U7)</f>
        <v>1928.2426159700012</v>
      </c>
      <c r="W7" s="747"/>
      <c r="X7" s="749"/>
      <c r="Y7" s="1361"/>
      <c r="Z7" s="1329"/>
      <c r="AA7" s="1329"/>
      <c r="AB7" s="1329"/>
      <c r="AC7" s="1329"/>
      <c r="AD7" s="1329"/>
      <c r="AE7" s="1329"/>
      <c r="AF7" s="1361"/>
      <c r="AG7" s="1361"/>
      <c r="AH7" s="1361"/>
      <c r="AI7" s="1361"/>
      <c r="AJ7" s="1881"/>
      <c r="AK7" s="1881"/>
      <c r="AL7" s="1865" t="s">
        <v>261</v>
      </c>
      <c r="AM7" s="1865"/>
      <c r="AN7" s="1865"/>
      <c r="AO7" s="1865"/>
      <c r="AP7" s="1865"/>
      <c r="AQ7" s="1865"/>
      <c r="AR7" s="1865"/>
      <c r="AS7" s="1865"/>
      <c r="AT7" s="1865"/>
      <c r="AU7" s="1865"/>
      <c r="AV7" s="1865"/>
      <c r="AW7" s="1865"/>
      <c r="AX7" s="1865"/>
      <c r="AY7" s="1865"/>
      <c r="AZ7" s="1865"/>
      <c r="BA7" s="1389"/>
      <c r="BB7" s="1361"/>
      <c r="BC7" s="1361"/>
      <c r="BD7" s="1361"/>
      <c r="BE7" s="1361"/>
      <c r="BF7" s="1361"/>
      <c r="BG7" s="1361"/>
    </row>
    <row r="8" spans="1:59" s="750" customFormat="1" ht="18.75" customHeight="1">
      <c r="A8" s="747"/>
      <c r="B8" s="768">
        <v>2</v>
      </c>
      <c r="C8" s="769" t="s">
        <v>89</v>
      </c>
      <c r="D8" s="770">
        <f t="shared" si="0"/>
        <v>2.2814512000000002</v>
      </c>
      <c r="E8" s="771">
        <f t="shared" si="1"/>
        <v>0.79772315633497393</v>
      </c>
      <c r="F8" s="772">
        <f t="shared" si="2"/>
        <v>24.816912399999996</v>
      </c>
      <c r="G8" s="771">
        <f t="shared" si="3"/>
        <v>8.6773829263657056</v>
      </c>
      <c r="H8" s="772">
        <f t="shared" si="4"/>
        <v>258.88345119999991</v>
      </c>
      <c r="I8" s="771">
        <f t="shared" si="5"/>
        <v>90.520158315967976</v>
      </c>
      <c r="J8" s="1203">
        <f t="shared" si="6"/>
        <v>1.3543599999999999E-2</v>
      </c>
      <c r="K8" s="771">
        <f t="shared" si="7"/>
        <v>4.7356013313536371E-3</v>
      </c>
      <c r="L8" s="773">
        <f t="shared" si="8"/>
        <v>285.99535839999987</v>
      </c>
      <c r="M8" s="774">
        <f t="shared" si="9"/>
        <v>0.115603</v>
      </c>
      <c r="N8" s="775">
        <f t="shared" si="10"/>
        <v>7.0536010523821243E-3</v>
      </c>
      <c r="O8" s="772">
        <f t="shared" si="11"/>
        <v>0.78627391000000002</v>
      </c>
      <c r="P8" s="775">
        <f t="shared" si="12"/>
        <v>4.7975073994936182E-2</v>
      </c>
      <c r="Q8" s="772">
        <f t="shared" si="13"/>
        <v>370.0293036000017</v>
      </c>
      <c r="R8" s="771">
        <f t="shared" si="14"/>
        <v>22.577606855230371</v>
      </c>
      <c r="S8" s="772">
        <f t="shared" si="15"/>
        <v>1267.9905438900314</v>
      </c>
      <c r="T8" s="771">
        <f t="shared" si="16"/>
        <v>77.367364469722304</v>
      </c>
      <c r="U8" s="776">
        <f t="shared" si="17"/>
        <v>1638.9217244000331</v>
      </c>
      <c r="V8" s="777">
        <f t="shared" si="18"/>
        <v>1924.9170828000329</v>
      </c>
      <c r="W8" s="747"/>
      <c r="X8" s="749"/>
      <c r="Y8" s="1361"/>
      <c r="Z8" s="1329"/>
      <c r="AA8" s="1329"/>
      <c r="AB8" s="1329"/>
      <c r="AC8" s="1329"/>
      <c r="AD8" s="1329"/>
      <c r="AE8" s="1329"/>
      <c r="AF8" s="1361"/>
      <c r="AG8" s="1361"/>
      <c r="AH8" s="1361"/>
      <c r="AI8" s="1361"/>
      <c r="AJ8" s="1881"/>
      <c r="AK8" s="1881"/>
      <c r="AL8" s="1865" t="s">
        <v>195</v>
      </c>
      <c r="AM8" s="1865"/>
      <c r="AN8" s="1865"/>
      <c r="AO8" s="1865"/>
      <c r="AP8" s="1865"/>
      <c r="AQ8" s="1865" t="s">
        <v>196</v>
      </c>
      <c r="AR8" s="1865"/>
      <c r="AS8" s="1865"/>
      <c r="AT8" s="1865"/>
      <c r="AU8" s="1865"/>
      <c r="AV8" s="1865" t="s">
        <v>49</v>
      </c>
      <c r="AW8" s="1865"/>
      <c r="AX8" s="1865"/>
      <c r="AY8" s="1865"/>
      <c r="AZ8" s="1865"/>
      <c r="BA8" s="1389"/>
      <c r="BB8" s="1361"/>
      <c r="BC8" s="1361"/>
      <c r="BD8" s="1361"/>
      <c r="BE8" s="1361"/>
      <c r="BF8" s="1361"/>
      <c r="BG8" s="1361"/>
    </row>
    <row r="9" spans="1:59" s="750" customFormat="1" ht="18.75" customHeight="1">
      <c r="A9" s="747"/>
      <c r="B9" s="768">
        <v>3</v>
      </c>
      <c r="C9" s="769" t="s">
        <v>90</v>
      </c>
      <c r="D9" s="770">
        <f t="shared" si="0"/>
        <v>2.2073802999999996</v>
      </c>
      <c r="E9" s="771">
        <f t="shared" si="1"/>
        <v>0.91472486840416001</v>
      </c>
      <c r="F9" s="772">
        <f t="shared" si="2"/>
        <v>22.262502900000001</v>
      </c>
      <c r="G9" s="771">
        <f t="shared" si="3"/>
        <v>9.2254447661554906</v>
      </c>
      <c r="H9" s="772">
        <f t="shared" si="4"/>
        <v>216.81902730000002</v>
      </c>
      <c r="I9" s="771">
        <f t="shared" si="5"/>
        <v>89.848476139118631</v>
      </c>
      <c r="J9" s="1203">
        <f>+AO13</f>
        <v>2.73996E-2</v>
      </c>
      <c r="K9" s="771">
        <f t="shared" si="5"/>
        <v>1.1354226321729256E-2</v>
      </c>
      <c r="L9" s="773">
        <f t="shared" si="8"/>
        <v>241.31631010000001</v>
      </c>
      <c r="M9" s="774">
        <f t="shared" si="9"/>
        <v>6.973E-2</v>
      </c>
      <c r="N9" s="775">
        <f t="shared" si="10"/>
        <v>4.452117917781803E-3</v>
      </c>
      <c r="O9" s="772">
        <f t="shared" si="11"/>
        <v>0.66142277999999999</v>
      </c>
      <c r="P9" s="775">
        <f t="shared" si="12"/>
        <v>4.2230492041690111E-2</v>
      </c>
      <c r="Q9" s="772">
        <f t="shared" si="13"/>
        <v>332.86537518999938</v>
      </c>
      <c r="R9" s="771">
        <f t="shared" si="14"/>
        <v>21.252773570809676</v>
      </c>
      <c r="S9" s="772">
        <f t="shared" si="15"/>
        <v>1232.6243423599999</v>
      </c>
      <c r="T9" s="771">
        <f t="shared" si="16"/>
        <v>78.700543819230845</v>
      </c>
      <c r="U9" s="776">
        <f t="shared" si="17"/>
        <v>1566.2208703299993</v>
      </c>
      <c r="V9" s="777">
        <f t="shared" si="18"/>
        <v>1807.5371804299994</v>
      </c>
      <c r="W9" s="747"/>
      <c r="X9" s="749"/>
      <c r="Y9" s="1361"/>
      <c r="Z9" s="1329"/>
      <c r="AA9" s="1329"/>
      <c r="AB9" s="1329"/>
      <c r="AC9" s="1329"/>
      <c r="AD9" s="1329"/>
      <c r="AE9" s="1329"/>
      <c r="AF9" s="1361"/>
      <c r="AG9" s="1361"/>
      <c r="AH9" s="1361"/>
      <c r="AI9" s="1361"/>
      <c r="AJ9" s="1881"/>
      <c r="AK9" s="1881"/>
      <c r="AL9" s="1865" t="s">
        <v>262</v>
      </c>
      <c r="AM9" s="1865"/>
      <c r="AN9" s="1865"/>
      <c r="AO9" s="1865"/>
      <c r="AP9" s="1865"/>
      <c r="AQ9" s="1865" t="s">
        <v>262</v>
      </c>
      <c r="AR9" s="1865"/>
      <c r="AS9" s="1865"/>
      <c r="AT9" s="1865"/>
      <c r="AU9" s="1865"/>
      <c r="AV9" s="1865" t="s">
        <v>262</v>
      </c>
      <c r="AW9" s="1865"/>
      <c r="AX9" s="1865"/>
      <c r="AY9" s="1865"/>
      <c r="AZ9" s="1865"/>
      <c r="BA9" s="1389"/>
      <c r="BB9" s="1361"/>
      <c r="BC9" s="1361"/>
      <c r="BD9" s="1361"/>
      <c r="BE9" s="1361"/>
      <c r="BF9" s="1361"/>
      <c r="BG9" s="1361"/>
    </row>
    <row r="10" spans="1:59" s="750" customFormat="1" ht="18.75" customHeight="1">
      <c r="A10" s="747"/>
      <c r="B10" s="768">
        <v>4</v>
      </c>
      <c r="C10" s="769" t="s">
        <v>91</v>
      </c>
      <c r="D10" s="770">
        <f t="shared" si="0"/>
        <v>1.3927419000000001</v>
      </c>
      <c r="E10" s="771">
        <f t="shared" si="1"/>
        <v>0.82842489348871318</v>
      </c>
      <c r="F10" s="772">
        <f t="shared" si="2"/>
        <v>16.194581899999999</v>
      </c>
      <c r="G10" s="771">
        <f t="shared" si="3"/>
        <v>9.6327932588240088</v>
      </c>
      <c r="H10" s="772">
        <f t="shared" si="4"/>
        <v>150.44963439999998</v>
      </c>
      <c r="I10" s="771">
        <f t="shared" si="5"/>
        <v>89.489820298531853</v>
      </c>
      <c r="J10" s="1203">
        <f>+AO14</f>
        <v>8.2313800000000006E-2</v>
      </c>
      <c r="K10" s="771">
        <f t="shared" si="5"/>
        <v>4.8961549155411524E-2</v>
      </c>
      <c r="L10" s="773">
        <f t="shared" si="8"/>
        <v>168.119272</v>
      </c>
      <c r="M10" s="774">
        <f t="shared" si="9"/>
        <v>8.1290000000000008E-3</v>
      </c>
      <c r="N10" s="775">
        <f t="shared" si="10"/>
        <v>5.649135932350222E-4</v>
      </c>
      <c r="O10" s="772">
        <f t="shared" si="11"/>
        <v>0.48746830000000008</v>
      </c>
      <c r="P10" s="775">
        <f t="shared" si="12"/>
        <v>3.3875934179009443E-2</v>
      </c>
      <c r="Q10" s="772">
        <f t="shared" si="13"/>
        <v>249.51288805999957</v>
      </c>
      <c r="R10" s="771">
        <f t="shared" si="14"/>
        <v>17.339552485228467</v>
      </c>
      <c r="S10" s="772">
        <f t="shared" si="15"/>
        <v>1188.9726433199887</v>
      </c>
      <c r="T10" s="771">
        <f t="shared" si="16"/>
        <v>82.626006666999288</v>
      </c>
      <c r="U10" s="776">
        <f t="shared" si="17"/>
        <v>1438.9811286799884</v>
      </c>
      <c r="V10" s="777">
        <f t="shared" si="18"/>
        <v>1607.1004006799883</v>
      </c>
      <c r="W10" s="747"/>
      <c r="X10" s="749"/>
      <c r="Y10" s="1361"/>
      <c r="Z10" s="1329"/>
      <c r="AA10" s="1329"/>
      <c r="AB10" s="1329"/>
      <c r="AC10" s="1329"/>
      <c r="AD10" s="1329"/>
      <c r="AE10" s="1329"/>
      <c r="AF10" s="1361"/>
      <c r="AG10" s="1361"/>
      <c r="AH10" s="1361"/>
      <c r="AI10" s="1361"/>
      <c r="AJ10" s="1881"/>
      <c r="AK10" s="1881"/>
      <c r="AL10" s="1402" t="s">
        <v>45</v>
      </c>
      <c r="AM10" s="1402" t="s">
        <v>46</v>
      </c>
      <c r="AN10" s="1402" t="s">
        <v>47</v>
      </c>
      <c r="AO10" s="1402" t="s">
        <v>48</v>
      </c>
      <c r="AP10" s="1402" t="s">
        <v>49</v>
      </c>
      <c r="AQ10" s="1402" t="s">
        <v>45</v>
      </c>
      <c r="AR10" s="1402" t="s">
        <v>46</v>
      </c>
      <c r="AS10" s="1402" t="s">
        <v>47</v>
      </c>
      <c r="AT10" s="1402" t="s">
        <v>48</v>
      </c>
      <c r="AU10" s="1402" t="s">
        <v>49</v>
      </c>
      <c r="AV10" s="1402" t="s">
        <v>45</v>
      </c>
      <c r="AW10" s="1402" t="s">
        <v>46</v>
      </c>
      <c r="AX10" s="1402" t="s">
        <v>47</v>
      </c>
      <c r="AY10" s="1402" t="s">
        <v>48</v>
      </c>
      <c r="AZ10" s="1402" t="s">
        <v>49</v>
      </c>
      <c r="BA10" s="1389"/>
      <c r="BB10" s="1361"/>
      <c r="BC10" s="1361"/>
      <c r="BD10" s="1361"/>
      <c r="BE10" s="1361"/>
      <c r="BF10" s="1361"/>
      <c r="BG10" s="1361"/>
    </row>
    <row r="11" spans="1:59" s="750" customFormat="1" ht="18.75" customHeight="1">
      <c r="A11" s="747"/>
      <c r="B11" s="768">
        <v>5</v>
      </c>
      <c r="C11" s="769" t="s">
        <v>92</v>
      </c>
      <c r="D11" s="770">
        <f t="shared" si="0"/>
        <v>1.4756157999999999</v>
      </c>
      <c r="E11" s="771">
        <f t="shared" si="1"/>
        <v>0.77595495602997555</v>
      </c>
      <c r="F11" s="772">
        <f t="shared" si="2"/>
        <v>18.224703200000004</v>
      </c>
      <c r="G11" s="771">
        <f t="shared" si="3"/>
        <v>9.5834896659519089</v>
      </c>
      <c r="H11" s="772">
        <f t="shared" si="4"/>
        <v>170.37566760000001</v>
      </c>
      <c r="I11" s="771">
        <f t="shared" si="5"/>
        <v>89.592320481480172</v>
      </c>
      <c r="J11" s="1203">
        <f>+AO15</f>
        <v>9.1727199999999995E-2</v>
      </c>
      <c r="K11" s="771">
        <f t="shared" si="5"/>
        <v>4.8234896537942176E-2</v>
      </c>
      <c r="L11" s="773">
        <f t="shared" si="8"/>
        <v>190.16771380000003</v>
      </c>
      <c r="M11" s="774">
        <f t="shared" si="9"/>
        <v>6.489E-3</v>
      </c>
      <c r="N11" s="775">
        <f t="shared" si="10"/>
        <v>4.6822527436209398E-4</v>
      </c>
      <c r="O11" s="772">
        <f t="shared" si="11"/>
        <v>0.36247770999999995</v>
      </c>
      <c r="P11" s="775">
        <f t="shared" si="12"/>
        <v>2.6155220406055408E-2</v>
      </c>
      <c r="Q11" s="772">
        <f t="shared" si="13"/>
        <v>243.83488018999961</v>
      </c>
      <c r="R11" s="771">
        <f t="shared" si="14"/>
        <v>17.594337136078114</v>
      </c>
      <c r="S11" s="772">
        <f t="shared" si="15"/>
        <v>1141.6675178699941</v>
      </c>
      <c r="T11" s="771">
        <f t="shared" si="16"/>
        <v>82.379039418241462</v>
      </c>
      <c r="U11" s="776">
        <f t="shared" si="17"/>
        <v>1385.8713647699938</v>
      </c>
      <c r="V11" s="777">
        <f t="shared" si="18"/>
        <v>1576.0390785699938</v>
      </c>
      <c r="W11" s="747"/>
      <c r="X11" s="749"/>
      <c r="Y11" s="1361"/>
      <c r="Z11" s="1329"/>
      <c r="AA11" s="1329"/>
      <c r="AB11" s="1329"/>
      <c r="AC11" s="1329"/>
      <c r="AD11" s="1329"/>
      <c r="AE11" s="1329"/>
      <c r="AF11" s="1361"/>
      <c r="AG11" s="1361"/>
      <c r="AH11" s="1361"/>
      <c r="AI11" s="1361"/>
      <c r="AJ11" s="1880" t="s">
        <v>263</v>
      </c>
      <c r="AK11" s="1403" t="s">
        <v>311</v>
      </c>
      <c r="AL11" s="1693">
        <v>2.2211433999999999</v>
      </c>
      <c r="AM11" s="1693">
        <v>25.369278099999999</v>
      </c>
      <c r="AN11" s="1693">
        <v>264.51605900000004</v>
      </c>
      <c r="AO11" s="1694">
        <v>5.5773000000000003E-3</v>
      </c>
      <c r="AP11" s="1693">
        <v>292.11205779999989</v>
      </c>
      <c r="AQ11" s="1693">
        <v>9.5580999999999999E-2</v>
      </c>
      <c r="AR11" s="1693">
        <v>0.52274140000000002</v>
      </c>
      <c r="AS11" s="1693">
        <v>360.94096029999974</v>
      </c>
      <c r="AT11" s="1693">
        <v>1274.5712754700014</v>
      </c>
      <c r="AU11" s="1693">
        <v>1636.1305581699908</v>
      </c>
      <c r="AV11" s="1693">
        <v>2.3167244</v>
      </c>
      <c r="AW11" s="1693">
        <v>25.892019499999996</v>
      </c>
      <c r="AX11" s="1693">
        <v>625.45701930000052</v>
      </c>
      <c r="AY11" s="1693">
        <v>1274.5768527700052</v>
      </c>
      <c r="AZ11" s="1693">
        <v>1928.2426159699928</v>
      </c>
      <c r="BA11" s="1389"/>
      <c r="BB11" s="1361"/>
      <c r="BC11" s="1361"/>
      <c r="BD11" s="1361"/>
      <c r="BE11" s="1361"/>
      <c r="BF11" s="1361"/>
      <c r="BG11" s="1361"/>
    </row>
    <row r="12" spans="1:59" s="750" customFormat="1" ht="18.75" customHeight="1">
      <c r="A12" s="747"/>
      <c r="B12" s="778">
        <v>6</v>
      </c>
      <c r="C12" s="779" t="s">
        <v>93</v>
      </c>
      <c r="D12" s="780">
        <f t="shared" si="0"/>
        <v>1.4275198999999998</v>
      </c>
      <c r="E12" s="781">
        <f t="shared" si="1"/>
        <v>0.64518849655188659</v>
      </c>
      <c r="F12" s="782">
        <f t="shared" si="2"/>
        <v>18.580695700000003</v>
      </c>
      <c r="G12" s="781">
        <f t="shared" si="3"/>
        <v>8.3978171677824651</v>
      </c>
      <c r="H12" s="782">
        <f t="shared" si="4"/>
        <v>201.13868959999991</v>
      </c>
      <c r="I12" s="781">
        <f t="shared" si="5"/>
        <v>90.907572455865974</v>
      </c>
      <c r="J12" s="1204">
        <f>+AO16</f>
        <v>0.109349</v>
      </c>
      <c r="K12" s="781">
        <f t="shared" si="5"/>
        <v>4.9421879799680726E-2</v>
      </c>
      <c r="L12" s="783">
        <f t="shared" si="8"/>
        <v>221.25625419999992</v>
      </c>
      <c r="M12" s="784">
        <f t="shared" si="9"/>
        <v>7.2690000000000003E-3</v>
      </c>
      <c r="N12" s="785">
        <f t="shared" si="10"/>
        <v>5.4651764735456302E-4</v>
      </c>
      <c r="O12" s="782">
        <f t="shared" si="11"/>
        <v>1.13865309</v>
      </c>
      <c r="P12" s="785">
        <f t="shared" si="12"/>
        <v>8.5609300852910103E-2</v>
      </c>
      <c r="Q12" s="782">
        <f t="shared" si="13"/>
        <v>254.25859145000004</v>
      </c>
      <c r="R12" s="781">
        <f t="shared" si="14"/>
        <v>19.116358126143769</v>
      </c>
      <c r="S12" s="782">
        <f t="shared" si="15"/>
        <v>1074.6531772200033</v>
      </c>
      <c r="T12" s="781">
        <f t="shared" si="16"/>
        <v>80.797486055355961</v>
      </c>
      <c r="U12" s="786">
        <f t="shared" si="17"/>
        <v>1330.0576907600034</v>
      </c>
      <c r="V12" s="787">
        <f t="shared" si="18"/>
        <v>1551.3139449600033</v>
      </c>
      <c r="W12" s="747"/>
      <c r="X12" s="749"/>
      <c r="Y12" s="1361"/>
      <c r="Z12" s="1329"/>
      <c r="AA12" s="1329"/>
      <c r="AB12" s="1329"/>
      <c r="AC12" s="1329"/>
      <c r="AD12" s="1329"/>
      <c r="AE12" s="1329"/>
      <c r="AF12" s="1361"/>
      <c r="AG12" s="1361"/>
      <c r="AH12" s="1361"/>
      <c r="AI12" s="1361"/>
      <c r="AJ12" s="1880"/>
      <c r="AK12" s="1403" t="s">
        <v>312</v>
      </c>
      <c r="AL12" s="1693">
        <v>2.2814512000000002</v>
      </c>
      <c r="AM12" s="1693">
        <v>24.816912399999996</v>
      </c>
      <c r="AN12" s="1693">
        <v>258.88345119999991</v>
      </c>
      <c r="AO12" s="1694">
        <v>1.3543599999999999E-2</v>
      </c>
      <c r="AP12" s="1693">
        <v>285.99535840000004</v>
      </c>
      <c r="AQ12" s="1693">
        <v>0.115603</v>
      </c>
      <c r="AR12" s="1693">
        <v>0.78627391000000002</v>
      </c>
      <c r="AS12" s="1693">
        <v>370.0293036000017</v>
      </c>
      <c r="AT12" s="1693">
        <v>1267.9905438900314</v>
      </c>
      <c r="AU12" s="1693">
        <v>1638.9217243999981</v>
      </c>
      <c r="AV12" s="1693">
        <v>2.3970542000000004</v>
      </c>
      <c r="AW12" s="1693">
        <v>25.603186309999998</v>
      </c>
      <c r="AX12" s="1693">
        <v>628.91275480000002</v>
      </c>
      <c r="AY12" s="1693">
        <v>1268.0040874899928</v>
      </c>
      <c r="AZ12" s="1693">
        <v>1924.9170828000092</v>
      </c>
      <c r="BA12" s="1389"/>
      <c r="BB12" s="1361"/>
      <c r="BC12" s="1361"/>
      <c r="BD12" s="1361"/>
      <c r="BE12" s="1361"/>
      <c r="BF12" s="1361"/>
      <c r="BG12" s="1361"/>
    </row>
    <row r="13" spans="1:59" s="750" customFormat="1" ht="18.75" customHeight="1">
      <c r="A13" s="747"/>
      <c r="B13" s="788"/>
      <c r="C13" s="789" t="s">
        <v>94</v>
      </c>
      <c r="D13" s="790">
        <f>SUM(D7:D12)</f>
        <v>11.0058525</v>
      </c>
      <c r="E13" s="791">
        <f t="shared" si="1"/>
        <v>0.78671282204099313</v>
      </c>
      <c r="F13" s="792">
        <f>SUM(F7:F12)</f>
        <v>125.44867420000001</v>
      </c>
      <c r="G13" s="791">
        <f t="shared" si="3"/>
        <v>8.9672363409543383</v>
      </c>
      <c r="H13" s="793">
        <f>SUM(H7:H12)</f>
        <v>1262.1825290999998</v>
      </c>
      <c r="I13" s="791">
        <f t="shared" si="5"/>
        <v>90.222468400253305</v>
      </c>
      <c r="J13" s="793">
        <f>SUM(J7:J12)</f>
        <v>0.3299105</v>
      </c>
      <c r="K13" s="791">
        <f>(J13/$L13)*100</f>
        <v>2.3582436751351618E-2</v>
      </c>
      <c r="L13" s="794">
        <f>SUM(L7:L12)</f>
        <v>1398.9669663</v>
      </c>
      <c r="M13" s="795">
        <f>SUM(M7:M12)</f>
        <v>0.30280100000000004</v>
      </c>
      <c r="N13" s="796">
        <f t="shared" si="10"/>
        <v>3.3658829378334283E-3</v>
      </c>
      <c r="O13" s="797">
        <f>SUM(O7:O12)</f>
        <v>3.9590371900000001</v>
      </c>
      <c r="P13" s="796">
        <f t="shared" si="12"/>
        <v>4.4007964729538537E-2</v>
      </c>
      <c r="Q13" s="797">
        <f>SUM(Q7:Q12)</f>
        <v>1811.4419987900001</v>
      </c>
      <c r="R13" s="791">
        <f t="shared" si="14"/>
        <v>20.135672328037696</v>
      </c>
      <c r="S13" s="797">
        <f>SUM(S7:S12)</f>
        <v>7180.479500130019</v>
      </c>
      <c r="T13" s="791">
        <f t="shared" si="16"/>
        <v>79.816953824294941</v>
      </c>
      <c r="U13" s="798">
        <f>SUM(U7:U12)</f>
        <v>8996.1833371100183</v>
      </c>
      <c r="V13" s="799">
        <f>SUM(V7:V12)</f>
        <v>10395.150303410019</v>
      </c>
      <c r="W13" s="747"/>
      <c r="X13" s="749"/>
      <c r="Y13" s="1361"/>
      <c r="Z13" s="1329"/>
      <c r="AA13" s="1329"/>
      <c r="AB13" s="1329"/>
      <c r="AC13" s="1329"/>
      <c r="AD13" s="1329"/>
      <c r="AE13" s="1329"/>
      <c r="AF13" s="1361"/>
      <c r="AG13" s="1361"/>
      <c r="AH13" s="1361"/>
      <c r="AI13" s="1361"/>
      <c r="AJ13" s="1880"/>
      <c r="AK13" s="1403" t="s">
        <v>313</v>
      </c>
      <c r="AL13" s="1693">
        <v>2.2073802999999996</v>
      </c>
      <c r="AM13" s="1693">
        <v>22.262502900000001</v>
      </c>
      <c r="AN13" s="1693">
        <v>216.81902730000002</v>
      </c>
      <c r="AO13" s="1693">
        <v>2.73996E-2</v>
      </c>
      <c r="AP13" s="1693">
        <v>241.31631010000018</v>
      </c>
      <c r="AQ13" s="1693">
        <v>6.973E-2</v>
      </c>
      <c r="AR13" s="1693">
        <v>0.66142277999999999</v>
      </c>
      <c r="AS13" s="1693">
        <v>332.86537518999938</v>
      </c>
      <c r="AT13" s="1693">
        <v>1232.6243423599999</v>
      </c>
      <c r="AU13" s="1693">
        <v>1566.2208703300073</v>
      </c>
      <c r="AV13" s="1693">
        <v>2.2771102999999999</v>
      </c>
      <c r="AW13" s="1693">
        <v>22.923925680000004</v>
      </c>
      <c r="AX13" s="1693">
        <v>549.68440248999866</v>
      </c>
      <c r="AY13" s="1693">
        <v>1232.6517419600084</v>
      </c>
      <c r="AZ13" s="1693">
        <v>1807.537180430015</v>
      </c>
      <c r="BA13" s="1389"/>
      <c r="BB13" s="1361"/>
      <c r="BC13" s="1361"/>
      <c r="BD13" s="1361"/>
      <c r="BE13" s="1361"/>
      <c r="BF13" s="1361"/>
      <c r="BG13" s="1361"/>
    </row>
    <row r="14" spans="1:59" s="750" customFormat="1" ht="18.75" customHeight="1">
      <c r="A14" s="747"/>
      <c r="B14" s="735"/>
      <c r="C14" s="800"/>
      <c r="D14" s="801"/>
      <c r="E14" s="802"/>
      <c r="F14" s="803"/>
      <c r="G14" s="802"/>
      <c r="H14" s="803"/>
      <c r="I14" s="802"/>
      <c r="J14" s="804"/>
      <c r="K14" s="802"/>
      <c r="L14" s="805"/>
      <c r="M14" s="801"/>
      <c r="N14" s="806"/>
      <c r="O14" s="806"/>
      <c r="P14" s="1697"/>
      <c r="Q14" s="807"/>
      <c r="R14" s="802"/>
      <c r="S14" s="807"/>
      <c r="T14" s="802"/>
      <c r="U14" s="808"/>
      <c r="V14" s="809"/>
      <c r="W14" s="747"/>
      <c r="X14" s="749"/>
      <c r="Y14" s="1361"/>
      <c r="Z14" s="1329"/>
      <c r="AA14" s="1329"/>
      <c r="AB14" s="1329"/>
      <c r="AC14" s="1329"/>
      <c r="AD14" s="1329"/>
      <c r="AE14" s="1329"/>
      <c r="AF14" s="1361"/>
      <c r="AG14" s="1361"/>
      <c r="AH14" s="1361"/>
      <c r="AI14" s="1361"/>
      <c r="AJ14" s="1880"/>
      <c r="AK14" s="1403" t="s">
        <v>314</v>
      </c>
      <c r="AL14" s="1693">
        <v>1.3927419000000001</v>
      </c>
      <c r="AM14" s="1693">
        <v>16.194581899999999</v>
      </c>
      <c r="AN14" s="1693">
        <v>150.44963439999998</v>
      </c>
      <c r="AO14" s="1693">
        <v>8.2313800000000006E-2</v>
      </c>
      <c r="AP14" s="1693">
        <v>168.11927199999982</v>
      </c>
      <c r="AQ14" s="1693">
        <v>8.1290000000000008E-3</v>
      </c>
      <c r="AR14" s="1693">
        <v>0.48746830000000008</v>
      </c>
      <c r="AS14" s="1693">
        <v>249.51288805999957</v>
      </c>
      <c r="AT14" s="1693">
        <v>1188.9726433199887</v>
      </c>
      <c r="AU14" s="1693">
        <v>1438.9811286799934</v>
      </c>
      <c r="AV14" s="1693">
        <v>1.4008709000000001</v>
      </c>
      <c r="AW14" s="1693">
        <v>16.682050199999999</v>
      </c>
      <c r="AX14" s="1693">
        <v>399.96252246000074</v>
      </c>
      <c r="AY14" s="1693">
        <v>1189.0549571200152</v>
      </c>
      <c r="AZ14" s="1693">
        <v>1607.1004006800056</v>
      </c>
      <c r="BA14" s="1389"/>
      <c r="BB14" s="1361"/>
      <c r="BC14" s="1361"/>
      <c r="BD14" s="1361"/>
      <c r="BE14" s="1361"/>
      <c r="BF14" s="1361"/>
      <c r="BG14" s="1361"/>
    </row>
    <row r="15" spans="1:59" s="750" customFormat="1" ht="18.75" customHeight="1">
      <c r="A15" s="747"/>
      <c r="B15" s="810">
        <v>7</v>
      </c>
      <c r="C15" s="811" t="s">
        <v>95</v>
      </c>
      <c r="D15" s="812">
        <f t="shared" ref="D15:D20" si="19">+AL17</f>
        <v>1.862743</v>
      </c>
      <c r="E15" s="813">
        <f t="shared" ref="E15:E21" si="20">(D15/L15)*100</f>
        <v>0.7593999615315542</v>
      </c>
      <c r="F15" s="814">
        <f t="shared" ref="F15:F20" si="21">+AM17</f>
        <v>21.570687500000002</v>
      </c>
      <c r="G15" s="813">
        <f t="shared" ref="G15:G21" si="22">(F15/$L15)*100</f>
        <v>8.793901927270257</v>
      </c>
      <c r="H15" s="814">
        <f t="shared" ref="H15:H20" si="23">+AN17</f>
        <v>221.78531359999994</v>
      </c>
      <c r="I15" s="813">
        <f t="shared" ref="I15:K21" si="24">(H15/$L15)*100</f>
        <v>90.417066989973193</v>
      </c>
      <c r="J15" s="1205">
        <f t="shared" ref="J15:J20" si="25">+AO17</f>
        <v>7.26826E-2</v>
      </c>
      <c r="K15" s="813">
        <f t="shared" si="24"/>
        <v>2.963112122499633E-2</v>
      </c>
      <c r="L15" s="815">
        <f t="shared" ref="L15:L20" si="26">SUM(D15,F15,H15,J15)</f>
        <v>245.29142669999993</v>
      </c>
      <c r="M15" s="815">
        <f t="shared" ref="M15:M20" si="27">+AQ17</f>
        <v>4.5024000000000002E-2</v>
      </c>
      <c r="N15" s="816">
        <f t="shared" ref="N15:N21" si="28">(M15/$U15)*100</f>
        <v>3.2125103999538392E-3</v>
      </c>
      <c r="O15" s="814">
        <f t="shared" ref="O15:O20" si="29">+AR17</f>
        <v>1.6514042</v>
      </c>
      <c r="P15" s="816">
        <f t="shared" ref="P15:P21" si="30">(O15/$U15)*100</f>
        <v>0.11782945022715552</v>
      </c>
      <c r="Q15" s="814">
        <f t="shared" ref="Q15:Q20" si="31">+AS17</f>
        <v>272.68636387999891</v>
      </c>
      <c r="R15" s="813">
        <f t="shared" ref="R15:R21" si="32">(Q15/$U15)*100</f>
        <v>19.456462772967605</v>
      </c>
      <c r="S15" s="814">
        <f t="shared" ref="S15:S20" si="33">+AT17</f>
        <v>1127.1379625499924</v>
      </c>
      <c r="T15" s="813">
        <f t="shared" ref="T15:T21" si="34">(S15/$U15)*100</f>
        <v>80.422495266405292</v>
      </c>
      <c r="U15" s="817">
        <f t="shared" ref="U15:U20" si="35">SUM(M15,O15,Q15,S15)</f>
        <v>1401.5207546299912</v>
      </c>
      <c r="V15" s="818">
        <f t="shared" ref="V15:V20" si="36">SUM(L15,U15)</f>
        <v>1646.8121813299911</v>
      </c>
      <c r="W15" s="747"/>
      <c r="X15" s="749"/>
      <c r="Y15" s="1361"/>
      <c r="Z15" s="1329"/>
      <c r="AA15" s="1329"/>
      <c r="AB15" s="1329"/>
      <c r="AC15" s="1329"/>
      <c r="AD15" s="1329"/>
      <c r="AE15" s="1329"/>
      <c r="AF15" s="1361"/>
      <c r="AG15" s="1361"/>
      <c r="AH15" s="1361"/>
      <c r="AI15" s="1361"/>
      <c r="AJ15" s="1880"/>
      <c r="AK15" s="1403" t="s">
        <v>315</v>
      </c>
      <c r="AL15" s="1693">
        <v>1.4756157999999999</v>
      </c>
      <c r="AM15" s="1693">
        <v>18.224703200000004</v>
      </c>
      <c r="AN15" s="1693">
        <v>170.37566760000001</v>
      </c>
      <c r="AO15" s="1693">
        <v>9.1727199999999995E-2</v>
      </c>
      <c r="AP15" s="1693">
        <v>190.16771379999983</v>
      </c>
      <c r="AQ15" s="1693">
        <v>6.489E-3</v>
      </c>
      <c r="AR15" s="1693">
        <v>0.36247770999999995</v>
      </c>
      <c r="AS15" s="1693">
        <v>243.83488018999961</v>
      </c>
      <c r="AT15" s="1693">
        <v>1141.6675178699941</v>
      </c>
      <c r="AU15" s="1693">
        <v>1385.871364770006</v>
      </c>
      <c r="AV15" s="1693">
        <v>1.4821047999999997</v>
      </c>
      <c r="AW15" s="1693">
        <v>18.587180909999997</v>
      </c>
      <c r="AX15" s="1693">
        <v>414.21054779000229</v>
      </c>
      <c r="AY15" s="1693">
        <v>1141.7592450699949</v>
      </c>
      <c r="AZ15" s="1693">
        <v>1576.0390785700092</v>
      </c>
      <c r="BA15" s="1389"/>
      <c r="BB15" s="1361"/>
      <c r="BC15" s="1361"/>
      <c r="BD15" s="1361"/>
      <c r="BE15" s="1361"/>
      <c r="BF15" s="1361"/>
      <c r="BG15" s="1361"/>
    </row>
    <row r="16" spans="1:59" s="750" customFormat="1" ht="18.75" customHeight="1">
      <c r="A16" s="747"/>
      <c r="B16" s="768">
        <v>8</v>
      </c>
      <c r="C16" s="769" t="s">
        <v>96</v>
      </c>
      <c r="D16" s="770">
        <f t="shared" si="19"/>
        <v>1.8539536000000001</v>
      </c>
      <c r="E16" s="771">
        <f t="shared" si="20"/>
        <v>0.74277355858237826</v>
      </c>
      <c r="F16" s="772">
        <f t="shared" si="21"/>
        <v>21.619903900000001</v>
      </c>
      <c r="G16" s="771">
        <f t="shared" si="22"/>
        <v>8.6618634662766301</v>
      </c>
      <c r="H16" s="772">
        <f t="shared" si="23"/>
        <v>226.08037720000019</v>
      </c>
      <c r="I16" s="771">
        <f t="shared" si="24"/>
        <v>90.577523784031328</v>
      </c>
      <c r="J16" s="1206">
        <f t="shared" si="25"/>
        <v>4.4526400000000001E-2</v>
      </c>
      <c r="K16" s="771">
        <f t="shared" si="24"/>
        <v>1.7839191109670926E-2</v>
      </c>
      <c r="L16" s="819">
        <f t="shared" si="26"/>
        <v>249.59876110000019</v>
      </c>
      <c r="M16" s="819">
        <f t="shared" si="27"/>
        <v>4.8507000000000002E-2</v>
      </c>
      <c r="N16" s="775">
        <f t="shared" si="28"/>
        <v>3.3103067465876323E-3</v>
      </c>
      <c r="O16" s="772">
        <f t="shared" si="29"/>
        <v>0.2090233</v>
      </c>
      <c r="P16" s="775">
        <f t="shared" si="30"/>
        <v>1.4264564705795259E-2</v>
      </c>
      <c r="Q16" s="772">
        <f t="shared" si="31"/>
        <v>286.72960385999954</v>
      </c>
      <c r="R16" s="771">
        <f t="shared" si="32"/>
        <v>19.56754575842983</v>
      </c>
      <c r="S16" s="772">
        <f t="shared" si="33"/>
        <v>1178.3453474900027</v>
      </c>
      <c r="T16" s="771">
        <f t="shared" si="34"/>
        <v>80.414879370117802</v>
      </c>
      <c r="U16" s="776">
        <f t="shared" si="35"/>
        <v>1465.3324816500021</v>
      </c>
      <c r="V16" s="777">
        <f t="shared" si="36"/>
        <v>1714.9312427500024</v>
      </c>
      <c r="W16" s="747"/>
      <c r="X16" s="749"/>
      <c r="Y16" s="1361"/>
      <c r="Z16" s="1329"/>
      <c r="AA16" s="1329"/>
      <c r="AB16" s="1329"/>
      <c r="AC16" s="1329"/>
      <c r="AD16" s="1329"/>
      <c r="AE16" s="1329"/>
      <c r="AF16" s="1361"/>
      <c r="AG16" s="1361"/>
      <c r="AH16" s="1361"/>
      <c r="AI16" s="1361"/>
      <c r="AJ16" s="1880"/>
      <c r="AK16" s="1403" t="s">
        <v>316</v>
      </c>
      <c r="AL16" s="1693">
        <v>1.4275198999999998</v>
      </c>
      <c r="AM16" s="1693">
        <v>18.580695700000003</v>
      </c>
      <c r="AN16" s="1693">
        <v>201.13868959999991</v>
      </c>
      <c r="AO16" s="1693">
        <v>0.109349</v>
      </c>
      <c r="AP16" s="1693">
        <v>221.25625420000011</v>
      </c>
      <c r="AQ16" s="1693">
        <v>7.2690000000000003E-3</v>
      </c>
      <c r="AR16" s="1693">
        <v>1.13865309</v>
      </c>
      <c r="AS16" s="1693">
        <v>254.25859145000004</v>
      </c>
      <c r="AT16" s="1693">
        <v>1074.6531772200033</v>
      </c>
      <c r="AU16" s="1693">
        <v>1330.0576907599966</v>
      </c>
      <c r="AV16" s="1693">
        <v>1.4347888999999996</v>
      </c>
      <c r="AW16" s="1693">
        <v>19.719348789999994</v>
      </c>
      <c r="AX16" s="1693">
        <v>455.3972810500016</v>
      </c>
      <c r="AY16" s="1693">
        <v>1074.7625262199965</v>
      </c>
      <c r="AZ16" s="1693">
        <v>1551.3139449599933</v>
      </c>
      <c r="BA16" s="1389"/>
      <c r="BB16" s="1361"/>
      <c r="BC16" s="1361"/>
      <c r="BD16" s="1361"/>
      <c r="BE16" s="1361"/>
      <c r="BF16" s="1361"/>
      <c r="BG16" s="1361"/>
    </row>
    <row r="17" spans="1:59" s="750" customFormat="1" ht="18.75" customHeight="1">
      <c r="A17" s="747"/>
      <c r="B17" s="768">
        <v>9</v>
      </c>
      <c r="C17" s="769" t="s">
        <v>97</v>
      </c>
      <c r="D17" s="770">
        <f t="shared" si="19"/>
        <v>2.0154188</v>
      </c>
      <c r="E17" s="771">
        <f t="shared" si="20"/>
        <v>0.78632830556112698</v>
      </c>
      <c r="F17" s="772">
        <f t="shared" si="21"/>
        <v>21.028785099999997</v>
      </c>
      <c r="G17" s="771">
        <f t="shared" si="22"/>
        <v>8.204512608343272</v>
      </c>
      <c r="H17" s="772">
        <f t="shared" si="23"/>
        <v>233.22958409999995</v>
      </c>
      <c r="I17" s="771">
        <f t="shared" si="24"/>
        <v>90.995987371001647</v>
      </c>
      <c r="J17" s="1206">
        <f t="shared" si="25"/>
        <v>3.3760100000000001E-2</v>
      </c>
      <c r="K17" s="771">
        <f t="shared" si="24"/>
        <v>1.3171715093941865E-2</v>
      </c>
      <c r="L17" s="819">
        <f t="shared" si="26"/>
        <v>256.30754809999996</v>
      </c>
      <c r="M17" s="819">
        <f t="shared" si="27"/>
        <v>7.1959999999999996E-2</v>
      </c>
      <c r="N17" s="775">
        <f t="shared" si="28"/>
        <v>4.9111282323120991E-3</v>
      </c>
      <c r="O17" s="772">
        <f t="shared" si="29"/>
        <v>0.25330621000000003</v>
      </c>
      <c r="P17" s="775">
        <f t="shared" si="30"/>
        <v>1.7287649796428259E-2</v>
      </c>
      <c r="Q17" s="772">
        <f t="shared" si="31"/>
        <v>292.4308099400003</v>
      </c>
      <c r="R17" s="771">
        <f t="shared" si="32"/>
        <v>19.95782666334393</v>
      </c>
      <c r="S17" s="772">
        <f t="shared" si="33"/>
        <v>1172.4876844699927</v>
      </c>
      <c r="T17" s="771">
        <f t="shared" si="34"/>
        <v>80.019974558627325</v>
      </c>
      <c r="U17" s="776">
        <f t="shared" si="35"/>
        <v>1465.2437606199931</v>
      </c>
      <c r="V17" s="777">
        <f t="shared" si="36"/>
        <v>1721.5513087199929</v>
      </c>
      <c r="W17" s="747"/>
      <c r="X17" s="749"/>
      <c r="Y17" s="1361"/>
      <c r="Z17" s="1329"/>
      <c r="AA17" s="1329"/>
      <c r="AB17" s="1329"/>
      <c r="AC17" s="1329"/>
      <c r="AD17" s="1329"/>
      <c r="AE17" s="1329"/>
      <c r="AF17" s="1361"/>
      <c r="AG17" s="1361"/>
      <c r="AH17" s="1361"/>
      <c r="AI17" s="1361"/>
      <c r="AJ17" s="1880"/>
      <c r="AK17" s="1403" t="s">
        <v>317</v>
      </c>
      <c r="AL17" s="1693">
        <v>1.862743</v>
      </c>
      <c r="AM17" s="1693">
        <v>21.570687500000002</v>
      </c>
      <c r="AN17" s="1693">
        <v>221.78531359999994</v>
      </c>
      <c r="AO17" s="1693">
        <v>7.26826E-2</v>
      </c>
      <c r="AP17" s="1693">
        <v>245.29142669999999</v>
      </c>
      <c r="AQ17" s="1693">
        <v>4.5024000000000002E-2</v>
      </c>
      <c r="AR17" s="1693">
        <v>1.6514042</v>
      </c>
      <c r="AS17" s="1693">
        <v>272.68636387999891</v>
      </c>
      <c r="AT17" s="1693">
        <v>1127.1379625499924</v>
      </c>
      <c r="AU17" s="1693">
        <v>1401.5207546299755</v>
      </c>
      <c r="AV17" s="1693">
        <v>1.9077670000000002</v>
      </c>
      <c r="AW17" s="1693">
        <v>23.2220917</v>
      </c>
      <c r="AX17" s="1693">
        <v>494.47167747999998</v>
      </c>
      <c r="AY17" s="1693">
        <v>1127.2106451500147</v>
      </c>
      <c r="AZ17" s="1693">
        <v>1646.8121813300102</v>
      </c>
      <c r="BA17" s="1389"/>
      <c r="BB17" s="1361"/>
      <c r="BC17" s="1361"/>
      <c r="BD17" s="1361"/>
      <c r="BE17" s="1361"/>
      <c r="BF17" s="1361"/>
      <c r="BG17" s="1361"/>
    </row>
    <row r="18" spans="1:59" s="750" customFormat="1" ht="18.75" customHeight="1">
      <c r="A18" s="747"/>
      <c r="B18" s="768">
        <v>10</v>
      </c>
      <c r="C18" s="769" t="s">
        <v>98</v>
      </c>
      <c r="D18" s="770">
        <f t="shared" si="19"/>
        <v>2.1692942</v>
      </c>
      <c r="E18" s="771">
        <f t="shared" si="20"/>
        <v>0.78335134574998666</v>
      </c>
      <c r="F18" s="772">
        <f t="shared" si="21"/>
        <v>22.160338400000001</v>
      </c>
      <c r="G18" s="771">
        <f t="shared" si="22"/>
        <v>8.0022944365568804</v>
      </c>
      <c r="H18" s="772">
        <f t="shared" si="23"/>
        <v>252.54869580000008</v>
      </c>
      <c r="I18" s="771">
        <f t="shared" si="24"/>
        <v>91.197570491975725</v>
      </c>
      <c r="J18" s="1206">
        <f t="shared" si="25"/>
        <v>4.64783E-2</v>
      </c>
      <c r="K18" s="771">
        <f t="shared" si="24"/>
        <v>1.6783725717411501E-2</v>
      </c>
      <c r="L18" s="819">
        <f t="shared" si="26"/>
        <v>276.92480670000009</v>
      </c>
      <c r="M18" s="819">
        <f t="shared" si="27"/>
        <v>8.3514000000000005E-2</v>
      </c>
      <c r="N18" s="775">
        <f t="shared" si="28"/>
        <v>5.4996219747540914E-3</v>
      </c>
      <c r="O18" s="772">
        <f t="shared" si="29"/>
        <v>0.25563960000000002</v>
      </c>
      <c r="P18" s="775">
        <f t="shared" si="30"/>
        <v>1.6834556622570419E-2</v>
      </c>
      <c r="Q18" s="772">
        <f t="shared" si="31"/>
        <v>305.6923676000003</v>
      </c>
      <c r="R18" s="771">
        <f t="shared" si="32"/>
        <v>20.130666263950559</v>
      </c>
      <c r="S18" s="772">
        <f t="shared" si="33"/>
        <v>1212.5092145700112</v>
      </c>
      <c r="T18" s="771">
        <f t="shared" si="34"/>
        <v>79.846999557452108</v>
      </c>
      <c r="U18" s="776">
        <f t="shared" si="35"/>
        <v>1518.5407357700115</v>
      </c>
      <c r="V18" s="777">
        <f t="shared" si="36"/>
        <v>1795.4655424700115</v>
      </c>
      <c r="W18" s="747"/>
      <c r="X18" s="749"/>
      <c r="Y18" s="1361"/>
      <c r="Z18" s="1329"/>
      <c r="AA18" s="1329"/>
      <c r="AB18" s="1329"/>
      <c r="AC18" s="1329"/>
      <c r="AD18" s="1329"/>
      <c r="AE18" s="1329"/>
      <c r="AF18" s="1361"/>
      <c r="AG18" s="1361"/>
      <c r="AH18" s="1361"/>
      <c r="AI18" s="1361"/>
      <c r="AJ18" s="1880"/>
      <c r="AK18" s="1403" t="s">
        <v>318</v>
      </c>
      <c r="AL18" s="1693">
        <v>1.8539536000000001</v>
      </c>
      <c r="AM18" s="1693">
        <v>21.619903900000001</v>
      </c>
      <c r="AN18" s="1693">
        <v>226.08037720000019</v>
      </c>
      <c r="AO18" s="1693">
        <v>4.4526400000000001E-2</v>
      </c>
      <c r="AP18" s="1693">
        <v>249.59876109999996</v>
      </c>
      <c r="AQ18" s="1693">
        <v>4.8507000000000002E-2</v>
      </c>
      <c r="AR18" s="1693">
        <v>0.2090233</v>
      </c>
      <c r="AS18" s="1693">
        <v>286.72960385999954</v>
      </c>
      <c r="AT18" s="1693">
        <v>1178.3453474900027</v>
      </c>
      <c r="AU18" s="1693">
        <v>1465.3324816499717</v>
      </c>
      <c r="AV18" s="1693">
        <v>1.9024605999999999</v>
      </c>
      <c r="AW18" s="1693">
        <v>21.828927199999999</v>
      </c>
      <c r="AX18" s="1693">
        <v>512.80998106000197</v>
      </c>
      <c r="AY18" s="1693">
        <v>1178.3898738899952</v>
      </c>
      <c r="AZ18" s="1693">
        <v>1714.9312427499958</v>
      </c>
      <c r="BA18" s="1389"/>
      <c r="BB18" s="1361"/>
      <c r="BC18" s="1361"/>
      <c r="BD18" s="1361"/>
      <c r="BE18" s="1361"/>
      <c r="BF18" s="1361"/>
      <c r="BG18" s="1361"/>
    </row>
    <row r="19" spans="1:59" s="750" customFormat="1" ht="18.75" customHeight="1">
      <c r="A19" s="747"/>
      <c r="B19" s="768">
        <v>11</v>
      </c>
      <c r="C19" s="769" t="s">
        <v>99</v>
      </c>
      <c r="D19" s="770">
        <f t="shared" si="19"/>
        <v>2.3058774</v>
      </c>
      <c r="E19" s="771">
        <f t="shared" si="20"/>
        <v>0.82761237932355514</v>
      </c>
      <c r="F19" s="772">
        <f t="shared" si="21"/>
        <v>22.242069900000001</v>
      </c>
      <c r="G19" s="771">
        <f t="shared" si="22"/>
        <v>7.982997010604219</v>
      </c>
      <c r="H19" s="772">
        <f t="shared" si="23"/>
        <v>254.02223899999959</v>
      </c>
      <c r="I19" s="771">
        <f t="shared" si="24"/>
        <v>91.172214802003978</v>
      </c>
      <c r="J19" s="1206">
        <f t="shared" si="25"/>
        <v>4.7854899999999999E-2</v>
      </c>
      <c r="K19" s="771">
        <f t="shared" si="24"/>
        <v>1.7175808068239363E-2</v>
      </c>
      <c r="L19" s="819">
        <f t="shared" si="26"/>
        <v>278.6180411999996</v>
      </c>
      <c r="M19" s="819">
        <f t="shared" si="27"/>
        <v>8.5619000000000001E-2</v>
      </c>
      <c r="N19" s="775">
        <f t="shared" si="28"/>
        <v>5.6641375371397056E-3</v>
      </c>
      <c r="O19" s="772">
        <f t="shared" si="29"/>
        <v>0.24531291000000002</v>
      </c>
      <c r="P19" s="775">
        <f t="shared" si="30"/>
        <v>1.6228711639659124E-2</v>
      </c>
      <c r="Q19" s="772">
        <f t="shared" si="31"/>
        <v>303.55291092000101</v>
      </c>
      <c r="R19" s="771">
        <f t="shared" si="32"/>
        <v>20.081587465983052</v>
      </c>
      <c r="S19" s="772">
        <f t="shared" si="33"/>
        <v>1207.714338509998</v>
      </c>
      <c r="T19" s="771">
        <f t="shared" si="34"/>
        <v>79.896519684840143</v>
      </c>
      <c r="U19" s="776">
        <f t="shared" si="35"/>
        <v>1511.598181339999</v>
      </c>
      <c r="V19" s="777">
        <f t="shared" si="36"/>
        <v>1790.2162225399986</v>
      </c>
      <c r="W19" s="747"/>
      <c r="X19" s="749"/>
      <c r="Y19" s="1361"/>
      <c r="Z19" s="1329"/>
      <c r="AA19" s="1329"/>
      <c r="AB19" s="1329"/>
      <c r="AC19" s="1329"/>
      <c r="AD19" s="1329"/>
      <c r="AE19" s="1329"/>
      <c r="AF19" s="1361"/>
      <c r="AG19" s="1361"/>
      <c r="AH19" s="1361"/>
      <c r="AI19" s="1361"/>
      <c r="AJ19" s="1880"/>
      <c r="AK19" s="1403" t="s">
        <v>319</v>
      </c>
      <c r="AL19" s="1693">
        <v>2.0154188</v>
      </c>
      <c r="AM19" s="1693">
        <v>21.028785099999997</v>
      </c>
      <c r="AN19" s="1693">
        <v>233.22958409999995</v>
      </c>
      <c r="AO19" s="1693">
        <v>3.3760100000000001E-2</v>
      </c>
      <c r="AP19" s="1693">
        <v>256.30754810000002</v>
      </c>
      <c r="AQ19" s="1693">
        <v>7.1959999999999996E-2</v>
      </c>
      <c r="AR19" s="1693">
        <v>0.25330621000000003</v>
      </c>
      <c r="AS19" s="1693">
        <v>292.4308099400003</v>
      </c>
      <c r="AT19" s="1693">
        <v>1172.4876844699927</v>
      </c>
      <c r="AU19" s="1693">
        <v>1465.2437606199787</v>
      </c>
      <c r="AV19" s="1693">
        <v>2.0873788000000002</v>
      </c>
      <c r="AW19" s="1693">
        <v>21.282091310000002</v>
      </c>
      <c r="AX19" s="1693">
        <v>525.66039403999764</v>
      </c>
      <c r="AY19" s="1693">
        <v>1172.5214445700119</v>
      </c>
      <c r="AZ19" s="1693">
        <v>1721.5513087199954</v>
      </c>
      <c r="BA19" s="1389"/>
      <c r="BB19" s="1361"/>
      <c r="BC19" s="1361"/>
      <c r="BD19" s="1361"/>
      <c r="BE19" s="1361"/>
      <c r="BF19" s="1361"/>
      <c r="BG19" s="1361"/>
    </row>
    <row r="20" spans="1:59" s="750" customFormat="1" ht="18.75" customHeight="1">
      <c r="A20" s="747"/>
      <c r="B20" s="778">
        <v>12</v>
      </c>
      <c r="C20" s="779" t="s">
        <v>100</v>
      </c>
      <c r="D20" s="820">
        <f t="shared" si="19"/>
        <v>2.5455528000000003</v>
      </c>
      <c r="E20" s="821">
        <f t="shared" si="20"/>
        <v>0.86635696771328496</v>
      </c>
      <c r="F20" s="822">
        <f t="shared" si="21"/>
        <v>24.543894600000002</v>
      </c>
      <c r="G20" s="821">
        <f t="shared" si="22"/>
        <v>8.3533031023872155</v>
      </c>
      <c r="H20" s="822">
        <f t="shared" si="23"/>
        <v>266.71579399999985</v>
      </c>
      <c r="I20" s="821">
        <f t="shared" si="24"/>
        <v>90.77442295876989</v>
      </c>
      <c r="J20" s="1207">
        <f t="shared" si="25"/>
        <v>1.7385399999999999E-2</v>
      </c>
      <c r="K20" s="821">
        <f t="shared" si="24"/>
        <v>5.9169711296039665E-3</v>
      </c>
      <c r="L20" s="823">
        <f t="shared" si="26"/>
        <v>293.82262679999985</v>
      </c>
      <c r="M20" s="823">
        <f t="shared" si="27"/>
        <v>8.5619000000000001E-2</v>
      </c>
      <c r="N20" s="824">
        <f t="shared" si="28"/>
        <v>5.5762897113867654E-3</v>
      </c>
      <c r="O20" s="822">
        <f t="shared" si="29"/>
        <v>0.23565309999999998</v>
      </c>
      <c r="P20" s="824">
        <f t="shared" si="30"/>
        <v>1.5347877889094669E-2</v>
      </c>
      <c r="Q20" s="822">
        <f t="shared" si="31"/>
        <v>311.60769535000048</v>
      </c>
      <c r="R20" s="821">
        <f t="shared" si="32"/>
        <v>20.294733477022032</v>
      </c>
      <c r="S20" s="822">
        <f t="shared" si="33"/>
        <v>1223.4826490800065</v>
      </c>
      <c r="T20" s="821">
        <f t="shared" si="34"/>
        <v>79.684342355377481</v>
      </c>
      <c r="U20" s="825">
        <f t="shared" si="35"/>
        <v>1535.411616530007</v>
      </c>
      <c r="V20" s="787">
        <f t="shared" si="36"/>
        <v>1829.2342433300068</v>
      </c>
      <c r="W20" s="747"/>
      <c r="X20" s="749"/>
      <c r="Y20" s="1361"/>
      <c r="Z20" s="1329"/>
      <c r="AA20" s="1329"/>
      <c r="AB20" s="1329"/>
      <c r="AC20" s="1329"/>
      <c r="AD20" s="1329"/>
      <c r="AE20" s="1329"/>
      <c r="AF20" s="1361"/>
      <c r="AG20" s="1361"/>
      <c r="AH20" s="1361"/>
      <c r="AI20" s="1361"/>
      <c r="AJ20" s="1880"/>
      <c r="AK20" s="1403" t="s">
        <v>320</v>
      </c>
      <c r="AL20" s="1693">
        <v>2.1692942</v>
      </c>
      <c r="AM20" s="1693">
        <v>22.160338400000001</v>
      </c>
      <c r="AN20" s="1693">
        <v>252.54869580000008</v>
      </c>
      <c r="AO20" s="1693">
        <v>4.64783E-2</v>
      </c>
      <c r="AP20" s="1693">
        <v>276.92480670000003</v>
      </c>
      <c r="AQ20" s="1693">
        <v>8.3514000000000005E-2</v>
      </c>
      <c r="AR20" s="1693">
        <v>0.25563960000000002</v>
      </c>
      <c r="AS20" s="1693">
        <v>305.6923676000003</v>
      </c>
      <c r="AT20" s="1693">
        <v>1212.5092145700112</v>
      </c>
      <c r="AU20" s="1693">
        <v>1518.5407357700199</v>
      </c>
      <c r="AV20" s="1693">
        <v>2.2528082</v>
      </c>
      <c r="AW20" s="1693">
        <v>22.415977999999996</v>
      </c>
      <c r="AX20" s="1693">
        <v>558.24106340000083</v>
      </c>
      <c r="AY20" s="1693">
        <v>1212.5556928699896</v>
      </c>
      <c r="AZ20" s="1693">
        <v>1795.4655424699868</v>
      </c>
      <c r="BA20" s="1389"/>
      <c r="BB20" s="1361"/>
      <c r="BC20" s="1361"/>
      <c r="BD20" s="1361"/>
      <c r="BE20" s="1361"/>
      <c r="BF20" s="1361"/>
      <c r="BG20" s="1361"/>
    </row>
    <row r="21" spans="1:59" s="750" customFormat="1" ht="18.75" customHeight="1" thickBot="1">
      <c r="A21" s="747"/>
      <c r="B21" s="826"/>
      <c r="C21" s="827" t="s">
        <v>101</v>
      </c>
      <c r="D21" s="828">
        <f>SUM(D15:D20)</f>
        <v>12.7528398</v>
      </c>
      <c r="E21" s="829">
        <f t="shared" si="20"/>
        <v>0.79677201847088375</v>
      </c>
      <c r="F21" s="830">
        <f>SUM(F15:F20)</f>
        <v>133.16567939999999</v>
      </c>
      <c r="G21" s="829">
        <f t="shared" si="22"/>
        <v>8.3199262933252385</v>
      </c>
      <c r="H21" s="830">
        <f>SUM(H15:H20)</f>
        <v>1454.3820036999996</v>
      </c>
      <c r="I21" s="829">
        <f t="shared" si="24"/>
        <v>90.866889484158435</v>
      </c>
      <c r="J21" s="830">
        <f>SUM(J15:J20)</f>
        <v>0.26268770000000002</v>
      </c>
      <c r="K21" s="829">
        <f t="shared" si="24"/>
        <v>1.6412204045445158E-2</v>
      </c>
      <c r="L21" s="831">
        <f>SUM(L15:L20)</f>
        <v>1600.5632105999996</v>
      </c>
      <c r="M21" s="828">
        <f>SUM(M15:M20)</f>
        <v>0.42024300000000003</v>
      </c>
      <c r="N21" s="832">
        <f t="shared" si="28"/>
        <v>4.7230798765355818E-3</v>
      </c>
      <c r="O21" s="833">
        <f>SUM(O15:O20)</f>
        <v>2.8503393199999998</v>
      </c>
      <c r="P21" s="832">
        <f t="shared" si="30"/>
        <v>3.2034751997273278E-2</v>
      </c>
      <c r="Q21" s="833">
        <f>SUM(Q15:Q20)</f>
        <v>1772.6997515500007</v>
      </c>
      <c r="R21" s="829">
        <f t="shared" si="32"/>
        <v>19.923240895590013</v>
      </c>
      <c r="S21" s="833">
        <f>SUM(S15:S20)</f>
        <v>7121.6771966700035</v>
      </c>
      <c r="T21" s="829">
        <f t="shared" si="34"/>
        <v>80.040001272536188</v>
      </c>
      <c r="U21" s="834">
        <f>SUM(U15:U20)</f>
        <v>8897.6475305400036</v>
      </c>
      <c r="V21" s="835">
        <f>SUM(V15:V20)</f>
        <v>10498.210741140003</v>
      </c>
      <c r="W21" s="747"/>
      <c r="X21" s="749"/>
      <c r="Y21" s="1362"/>
      <c r="Z21" s="1361"/>
      <c r="AA21" s="1361"/>
      <c r="AB21" s="1361"/>
      <c r="AC21" s="1361"/>
      <c r="AD21" s="1361"/>
      <c r="AE21" s="1361"/>
      <c r="AF21" s="1361"/>
      <c r="AG21" s="1361"/>
      <c r="AH21" s="1361"/>
      <c r="AI21" s="1361"/>
      <c r="AJ21" s="1880"/>
      <c r="AK21" s="1403" t="s">
        <v>321</v>
      </c>
      <c r="AL21" s="1693">
        <v>2.3058774</v>
      </c>
      <c r="AM21" s="1693">
        <v>22.242069900000001</v>
      </c>
      <c r="AN21" s="1693">
        <v>254.02223899999959</v>
      </c>
      <c r="AO21" s="1693">
        <v>4.7854899999999999E-2</v>
      </c>
      <c r="AP21" s="1693">
        <v>278.61804120000011</v>
      </c>
      <c r="AQ21" s="1693">
        <v>8.5619000000000001E-2</v>
      </c>
      <c r="AR21" s="1693">
        <v>0.24531291000000002</v>
      </c>
      <c r="AS21" s="1693">
        <v>303.55291092000101</v>
      </c>
      <c r="AT21" s="1693">
        <v>1207.714338509998</v>
      </c>
      <c r="AU21" s="1693">
        <v>1511.5981813399715</v>
      </c>
      <c r="AV21" s="1693">
        <v>2.3914963999999994</v>
      </c>
      <c r="AW21" s="1693">
        <v>22.48738281</v>
      </c>
      <c r="AX21" s="1693">
        <v>557.57514992000301</v>
      </c>
      <c r="AY21" s="1693">
        <v>1207.762193410018</v>
      </c>
      <c r="AZ21" s="1693">
        <v>1790.2162225399645</v>
      </c>
      <c r="BA21" s="1389"/>
      <c r="BB21" s="1361"/>
      <c r="BC21" s="1361"/>
      <c r="BD21" s="1361"/>
      <c r="BE21" s="1361"/>
      <c r="BF21" s="1361"/>
      <c r="BG21" s="1361"/>
    </row>
    <row r="22" spans="1:59" s="750" customFormat="1" ht="14.25" customHeight="1" thickBot="1">
      <c r="A22" s="747"/>
      <c r="B22" s="836"/>
      <c r="C22" s="837"/>
      <c r="D22" s="838"/>
      <c r="E22" s="839"/>
      <c r="F22" s="838"/>
      <c r="G22" s="839"/>
      <c r="H22" s="838"/>
      <c r="I22" s="839"/>
      <c r="J22" s="840"/>
      <c r="K22" s="839"/>
      <c r="L22" s="838"/>
      <c r="M22" s="838"/>
      <c r="N22" s="839"/>
      <c r="O22" s="841"/>
      <c r="P22" s="1698"/>
      <c r="Q22" s="842"/>
      <c r="R22" s="839"/>
      <c r="S22" s="842"/>
      <c r="T22" s="839"/>
      <c r="U22" s="843"/>
      <c r="V22" s="844"/>
      <c r="W22" s="747"/>
      <c r="X22" s="749"/>
      <c r="Y22" s="1361"/>
      <c r="Z22" s="1361"/>
      <c r="AA22" s="1361"/>
      <c r="AB22" s="1361"/>
      <c r="AC22" s="1361"/>
      <c r="AD22" s="1361"/>
      <c r="AE22" s="1361"/>
      <c r="AF22" s="1361"/>
      <c r="AG22" s="1361"/>
      <c r="AH22" s="1361"/>
      <c r="AI22" s="1361"/>
      <c r="AJ22" s="1880"/>
      <c r="AK22" s="1403" t="s">
        <v>257</v>
      </c>
      <c r="AL22" s="1693">
        <v>2.5455528000000003</v>
      </c>
      <c r="AM22" s="1693">
        <v>24.543894600000002</v>
      </c>
      <c r="AN22" s="1693">
        <v>266.71579399999985</v>
      </c>
      <c r="AO22" s="1693">
        <v>1.7385399999999999E-2</v>
      </c>
      <c r="AP22" s="1693">
        <v>293.82262680000002</v>
      </c>
      <c r="AQ22" s="1693">
        <v>8.5619000000000001E-2</v>
      </c>
      <c r="AR22" s="1693">
        <v>0.23565309999999998</v>
      </c>
      <c r="AS22" s="1693">
        <v>311.60769535000048</v>
      </c>
      <c r="AT22" s="1693">
        <v>1223.4826490800065</v>
      </c>
      <c r="AU22" s="1693">
        <v>1535.4116165300111</v>
      </c>
      <c r="AV22" s="1693">
        <v>2.6311718000000002</v>
      </c>
      <c r="AW22" s="1693">
        <v>24.779547700000009</v>
      </c>
      <c r="AX22" s="1693">
        <v>578.32348935000243</v>
      </c>
      <c r="AY22" s="1693">
        <v>1223.5000344800198</v>
      </c>
      <c r="AZ22" s="1693">
        <v>1829.2342433300121</v>
      </c>
      <c r="BA22" s="1389"/>
      <c r="BB22" s="1361"/>
      <c r="BC22" s="1361"/>
      <c r="BD22" s="1361"/>
      <c r="BE22" s="1361"/>
      <c r="BF22" s="1361"/>
      <c r="BG22" s="1361"/>
    </row>
    <row r="23" spans="1:59" s="750" customFormat="1" ht="18.75" customHeight="1" thickBot="1">
      <c r="A23" s="747"/>
      <c r="B23" s="757"/>
      <c r="C23" s="740" t="s">
        <v>102</v>
      </c>
      <c r="D23" s="845">
        <f>SUM(D13,D21)</f>
        <v>23.7586923</v>
      </c>
      <c r="E23" s="846">
        <f>(D23/L23)*100</f>
        <v>0.79208045589841336</v>
      </c>
      <c r="F23" s="847">
        <f>SUM(F13,F21)</f>
        <v>258.61435360000002</v>
      </c>
      <c r="G23" s="846">
        <f>(F23/$L23)*100</f>
        <v>8.6218286980955376</v>
      </c>
      <c r="H23" s="847">
        <f>SUM(H13,H21)</f>
        <v>2716.5645327999991</v>
      </c>
      <c r="I23" s="846">
        <f>(H23/$L23)*100</f>
        <v>90.566334478673454</v>
      </c>
      <c r="J23" s="847">
        <f>SUM(J13,J21)</f>
        <v>0.59259820000000007</v>
      </c>
      <c r="K23" s="846">
        <f>(J23/$L23)*100</f>
        <v>1.9756367332581647E-2</v>
      </c>
      <c r="L23" s="847">
        <f>SUM(L13,L21)</f>
        <v>2999.5301768999998</v>
      </c>
      <c r="M23" s="738">
        <f>SUM(M13,M21)</f>
        <v>0.72304400000000002</v>
      </c>
      <c r="N23" s="848">
        <f>(M23/$U23)*100</f>
        <v>4.0407445747527434E-3</v>
      </c>
      <c r="O23" s="849">
        <f>SUM(O13,O21)</f>
        <v>6.8093765099999999</v>
      </c>
      <c r="P23" s="848">
        <f>(O23/$U23)*100</f>
        <v>3.805432475787264E-2</v>
      </c>
      <c r="Q23" s="849">
        <f>SUM(Q13,Q21)</f>
        <v>3584.1417503400007</v>
      </c>
      <c r="R23" s="850">
        <f>(Q23/$U23)*100</f>
        <v>20.030041508996906</v>
      </c>
      <c r="S23" s="849">
        <f>SUM(S13,S21)</f>
        <v>14302.156696800022</v>
      </c>
      <c r="T23" s="850">
        <f>(S23/$U23)*100</f>
        <v>79.927863421670466</v>
      </c>
      <c r="U23" s="851">
        <f>SUM(U13,U21)</f>
        <v>17893.830867650024</v>
      </c>
      <c r="V23" s="852">
        <f>SUM(V13,V21)</f>
        <v>20893.361044550024</v>
      </c>
      <c r="W23" s="747"/>
      <c r="X23" s="749"/>
      <c r="Y23" s="1361"/>
      <c r="Z23" s="1361"/>
      <c r="AA23" s="1361"/>
      <c r="AB23" s="1361"/>
      <c r="AC23" s="1361"/>
      <c r="AD23" s="1361"/>
      <c r="AE23" s="1361"/>
      <c r="AF23" s="1361"/>
      <c r="AG23" s="1361"/>
      <c r="AH23" s="1361"/>
      <c r="AI23" s="1361"/>
      <c r="AJ23" s="1880" t="s">
        <v>270</v>
      </c>
      <c r="AK23" s="1403" t="s">
        <v>311</v>
      </c>
      <c r="AL23" s="1693">
        <v>1478.475566000001</v>
      </c>
      <c r="AM23" s="1693">
        <v>135.8905714</v>
      </c>
      <c r="AN23" s="1693">
        <v>515.2796562999996</v>
      </c>
      <c r="AO23" s="1694"/>
      <c r="AP23" s="1693">
        <v>2129.6457936999982</v>
      </c>
      <c r="AQ23" s="1694"/>
      <c r="AR23" s="1694"/>
      <c r="AS23" s="1694"/>
      <c r="AT23" s="1694"/>
      <c r="AU23" s="1694"/>
      <c r="AV23" s="1693">
        <v>1478.475566000001</v>
      </c>
      <c r="AW23" s="1693">
        <v>135.8905714</v>
      </c>
      <c r="AX23" s="1693">
        <v>515.2796562999996</v>
      </c>
      <c r="AY23" s="1694"/>
      <c r="AZ23" s="1693">
        <v>2129.6457936999982</v>
      </c>
      <c r="BA23" s="1389"/>
      <c r="BB23" s="1361"/>
      <c r="BC23" s="1361"/>
      <c r="BD23" s="1361"/>
      <c r="BE23" s="1361"/>
      <c r="BF23" s="1361"/>
      <c r="BG23" s="1361"/>
    </row>
    <row r="24" spans="1:59" s="750" customFormat="1" ht="18.75" customHeight="1">
      <c r="A24" s="747"/>
      <c r="B24" s="747"/>
      <c r="C24" s="751"/>
      <c r="D24" s="754"/>
      <c r="E24" s="752"/>
      <c r="F24" s="754"/>
      <c r="G24" s="752"/>
      <c r="H24" s="754"/>
      <c r="I24" s="752"/>
      <c r="J24" s="756"/>
      <c r="K24" s="752"/>
      <c r="L24" s="754"/>
      <c r="M24" s="753"/>
      <c r="N24" s="752"/>
      <c r="O24" s="753"/>
      <c r="P24" s="752"/>
      <c r="Q24" s="754"/>
      <c r="R24" s="752"/>
      <c r="S24" s="754"/>
      <c r="T24" s="752"/>
      <c r="U24" s="755"/>
      <c r="V24" s="755"/>
      <c r="W24" s="747"/>
      <c r="X24" s="749"/>
      <c r="Y24" s="1361"/>
      <c r="Z24" s="1361"/>
      <c r="AA24" s="1363" t="s">
        <v>83</v>
      </c>
      <c r="AB24" s="1364"/>
      <c r="AC24" s="1364"/>
      <c r="AD24" s="1364"/>
      <c r="AE24" s="1365" t="s">
        <v>84</v>
      </c>
      <c r="AF24" s="1364"/>
      <c r="AG24" s="1364"/>
      <c r="AH24" s="1361"/>
      <c r="AI24" s="1361"/>
      <c r="AJ24" s="1880"/>
      <c r="AK24" s="1403" t="s">
        <v>312</v>
      </c>
      <c r="AL24" s="1693">
        <v>1383.6795236000003</v>
      </c>
      <c r="AM24" s="1693">
        <v>131.89774109999996</v>
      </c>
      <c r="AN24" s="1693">
        <v>517.89273779999974</v>
      </c>
      <c r="AO24" s="1694"/>
      <c r="AP24" s="1693">
        <v>2033.470002500002</v>
      </c>
      <c r="AQ24" s="1694"/>
      <c r="AR24" s="1694"/>
      <c r="AS24" s="1694"/>
      <c r="AT24" s="1694"/>
      <c r="AU24" s="1694"/>
      <c r="AV24" s="1693">
        <v>1383.6795236000003</v>
      </c>
      <c r="AW24" s="1693">
        <v>131.89774109999996</v>
      </c>
      <c r="AX24" s="1693">
        <v>517.89273779999974</v>
      </c>
      <c r="AY24" s="1694"/>
      <c r="AZ24" s="1693">
        <v>2033.470002500002</v>
      </c>
      <c r="BA24" s="1389"/>
      <c r="BB24" s="1361"/>
      <c r="BC24" s="1361"/>
      <c r="BD24" s="1361"/>
      <c r="BE24" s="1361"/>
      <c r="BF24" s="1361"/>
      <c r="BG24" s="1361"/>
    </row>
    <row r="25" spans="1:59" s="750" customFormat="1" ht="18.75" customHeight="1">
      <c r="A25" s="747"/>
      <c r="B25" s="747"/>
      <c r="C25" s="751"/>
      <c r="D25" s="754"/>
      <c r="E25" s="752"/>
      <c r="F25" s="754"/>
      <c r="G25" s="752"/>
      <c r="H25" s="754"/>
      <c r="I25" s="752"/>
      <c r="J25" s="756"/>
      <c r="K25" s="752"/>
      <c r="L25" s="754"/>
      <c r="M25" s="753"/>
      <c r="N25" s="752"/>
      <c r="O25" s="753"/>
      <c r="P25" s="752"/>
      <c r="Q25" s="754"/>
      <c r="R25" s="752"/>
      <c r="S25" s="754"/>
      <c r="T25" s="752"/>
      <c r="U25" s="755"/>
      <c r="V25" s="755"/>
      <c r="W25" s="747"/>
      <c r="X25" s="749"/>
      <c r="Y25" s="1361"/>
      <c r="Z25" s="1361"/>
      <c r="AA25" s="1363"/>
      <c r="AB25" s="1364"/>
      <c r="AC25" s="1364"/>
      <c r="AD25" s="1364"/>
      <c r="AE25" s="1365"/>
      <c r="AF25" s="1364"/>
      <c r="AG25" s="1364"/>
      <c r="AH25" s="1361"/>
      <c r="AI25" s="1361"/>
      <c r="AJ25" s="1880"/>
      <c r="AK25" s="1403" t="s">
        <v>313</v>
      </c>
      <c r="AL25" s="1693">
        <v>1206.5248885999993</v>
      </c>
      <c r="AM25" s="1693">
        <v>110.13294069999999</v>
      </c>
      <c r="AN25" s="1693">
        <v>412.69485400000008</v>
      </c>
      <c r="AO25" s="1694"/>
      <c r="AP25" s="1693">
        <v>1729.3526832999974</v>
      </c>
      <c r="AQ25" s="1694"/>
      <c r="AR25" s="1694"/>
      <c r="AS25" s="1694"/>
      <c r="AT25" s="1694"/>
      <c r="AU25" s="1694"/>
      <c r="AV25" s="1693">
        <v>1206.5248885999993</v>
      </c>
      <c r="AW25" s="1693">
        <v>110.13294069999999</v>
      </c>
      <c r="AX25" s="1693">
        <v>412.69485400000008</v>
      </c>
      <c r="AY25" s="1694"/>
      <c r="AZ25" s="1693">
        <v>1729.3526832999974</v>
      </c>
      <c r="BA25" s="1389"/>
      <c r="BB25" s="1361"/>
      <c r="BC25" s="1361"/>
      <c r="BD25" s="1361"/>
      <c r="BE25" s="1361"/>
      <c r="BF25" s="1361"/>
      <c r="BG25" s="1361"/>
    </row>
    <row r="26" spans="1:59" s="750" customFormat="1" ht="18.75" customHeight="1">
      <c r="A26" s="747"/>
      <c r="B26" s="747"/>
      <c r="C26" s="751"/>
      <c r="D26" s="754"/>
      <c r="E26" s="752"/>
      <c r="F26" s="754"/>
      <c r="G26" s="752"/>
      <c r="H26" s="754"/>
      <c r="I26" s="752"/>
      <c r="J26" s="756"/>
      <c r="K26" s="752"/>
      <c r="L26" s="754"/>
      <c r="M26" s="753"/>
      <c r="N26" s="752"/>
      <c r="O26" s="753"/>
      <c r="P26" s="752"/>
      <c r="Q26" s="754"/>
      <c r="R26" s="752"/>
      <c r="S26" s="754"/>
      <c r="T26" s="752"/>
      <c r="U26" s="755"/>
      <c r="V26" s="755"/>
      <c r="W26" s="747"/>
      <c r="X26" s="749"/>
      <c r="Y26" s="1361"/>
      <c r="Z26" s="1361"/>
      <c r="AA26" s="1363"/>
      <c r="AB26" s="1364"/>
      <c r="AC26" s="1364"/>
      <c r="AD26" s="1364"/>
      <c r="AE26" s="1365"/>
      <c r="AF26" s="1364"/>
      <c r="AG26" s="1364"/>
      <c r="AH26" s="1361"/>
      <c r="AI26" s="1361"/>
      <c r="AJ26" s="1880"/>
      <c r="AK26" s="1403" t="s">
        <v>314</v>
      </c>
      <c r="AL26" s="1693">
        <v>865.42091289999985</v>
      </c>
      <c r="AM26" s="1693">
        <v>68.150026400000002</v>
      </c>
      <c r="AN26" s="1693">
        <v>252.30472840000004</v>
      </c>
      <c r="AO26" s="1694"/>
      <c r="AP26" s="1693">
        <v>1185.8756677000003</v>
      </c>
      <c r="AQ26" s="1694"/>
      <c r="AR26" s="1694"/>
      <c r="AS26" s="1694"/>
      <c r="AT26" s="1694"/>
      <c r="AU26" s="1694"/>
      <c r="AV26" s="1693">
        <v>865.42091289999985</v>
      </c>
      <c r="AW26" s="1693">
        <v>68.150026400000002</v>
      </c>
      <c r="AX26" s="1693">
        <v>252.30472840000004</v>
      </c>
      <c r="AY26" s="1694"/>
      <c r="AZ26" s="1693">
        <v>1185.8756677000003</v>
      </c>
      <c r="BA26" s="1389"/>
      <c r="BB26" s="1361"/>
      <c r="BC26" s="1361"/>
      <c r="BD26" s="1361"/>
      <c r="BE26" s="1361"/>
      <c r="BF26" s="1361"/>
      <c r="BG26" s="1361"/>
    </row>
    <row r="27" spans="1:59">
      <c r="B27" s="298"/>
      <c r="C27" s="363"/>
      <c r="D27" s="368"/>
      <c r="E27" s="365"/>
      <c r="F27" s="368"/>
      <c r="G27" s="365"/>
      <c r="H27" s="368"/>
      <c r="I27" s="365"/>
      <c r="J27" s="370"/>
      <c r="K27" s="365"/>
      <c r="L27" s="368"/>
      <c r="M27" s="367"/>
      <c r="N27" s="365"/>
      <c r="O27" s="367"/>
      <c r="P27" s="365"/>
      <c r="Q27" s="368"/>
      <c r="R27" s="365"/>
      <c r="S27" s="368"/>
      <c r="T27" s="365"/>
      <c r="U27" s="369"/>
      <c r="V27" s="369"/>
      <c r="AA27" s="1366" t="s">
        <v>45</v>
      </c>
      <c r="AB27" s="1366" t="s">
        <v>46</v>
      </c>
      <c r="AC27" s="1366" t="s">
        <v>47</v>
      </c>
      <c r="AD27" s="1366" t="s">
        <v>45</v>
      </c>
      <c r="AE27" s="1367" t="s">
        <v>46</v>
      </c>
      <c r="AF27" s="1367" t="s">
        <v>47</v>
      </c>
      <c r="AG27" s="1367" t="s">
        <v>48</v>
      </c>
      <c r="AJ27" s="1880"/>
      <c r="AK27" s="1403" t="s">
        <v>315</v>
      </c>
      <c r="AL27" s="1693">
        <v>1029.5392254000001</v>
      </c>
      <c r="AM27" s="1693">
        <v>85.051630200000005</v>
      </c>
      <c r="AN27" s="1693">
        <v>292.91828799999979</v>
      </c>
      <c r="AO27" s="1694"/>
      <c r="AP27" s="1693">
        <v>1407.5091435999968</v>
      </c>
      <c r="AQ27" s="1694"/>
      <c r="AR27" s="1694"/>
      <c r="AS27" s="1694"/>
      <c r="AT27" s="1694"/>
      <c r="AU27" s="1694"/>
      <c r="AV27" s="1693">
        <v>1029.5392254000001</v>
      </c>
      <c r="AW27" s="1693">
        <v>85.051630200000005</v>
      </c>
      <c r="AX27" s="1693">
        <v>292.91828799999979</v>
      </c>
      <c r="AY27" s="1694"/>
      <c r="AZ27" s="1693">
        <v>1407.5091435999968</v>
      </c>
      <c r="BA27" s="1389"/>
    </row>
    <row r="28" spans="1:59">
      <c r="B28" s="29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Z28" s="1349" t="s">
        <v>94</v>
      </c>
      <c r="AA28" s="1368">
        <f>D13</f>
        <v>11.0058525</v>
      </c>
      <c r="AB28" s="1368">
        <f>F13</f>
        <v>125.44867420000001</v>
      </c>
      <c r="AC28" s="1368">
        <f>H13</f>
        <v>1262.1825290999998</v>
      </c>
      <c r="AD28" s="1369">
        <f>M13</f>
        <v>0.30280100000000004</v>
      </c>
      <c r="AE28" s="1369">
        <f>O13</f>
        <v>3.9590371900000001</v>
      </c>
      <c r="AF28" s="1370">
        <f>Q13</f>
        <v>1811.4419987900001</v>
      </c>
      <c r="AG28" s="1370">
        <f>S13</f>
        <v>7180.479500130019</v>
      </c>
      <c r="AJ28" s="1880"/>
      <c r="AK28" s="1403" t="s">
        <v>316</v>
      </c>
      <c r="AL28" s="1693">
        <v>1265.3671141000007</v>
      </c>
      <c r="AM28" s="1693">
        <v>109.0415613</v>
      </c>
      <c r="AN28" s="1693">
        <v>390.65493459999936</v>
      </c>
      <c r="AO28" s="1694"/>
      <c r="AP28" s="1693">
        <v>1765.0636099999992</v>
      </c>
      <c r="AQ28" s="1694"/>
      <c r="AR28" s="1694"/>
      <c r="AS28" s="1694"/>
      <c r="AT28" s="1694"/>
      <c r="AU28" s="1694"/>
      <c r="AV28" s="1693">
        <v>1265.3671141000007</v>
      </c>
      <c r="AW28" s="1693">
        <v>109.0415613</v>
      </c>
      <c r="AX28" s="1693">
        <v>390.65493459999936</v>
      </c>
      <c r="AY28" s="1694"/>
      <c r="AZ28" s="1693">
        <v>1765.0636099999992</v>
      </c>
      <c r="BA28" s="1389"/>
    </row>
    <row r="29" spans="1:59">
      <c r="B29" s="298"/>
      <c r="C29" s="298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371"/>
      <c r="Z29" s="1371" t="s">
        <v>101</v>
      </c>
      <c r="AA29" s="1368">
        <f>D21</f>
        <v>12.7528398</v>
      </c>
      <c r="AB29" s="1368">
        <f>F21</f>
        <v>133.16567939999999</v>
      </c>
      <c r="AC29" s="1368">
        <f>H21</f>
        <v>1454.3820036999996</v>
      </c>
      <c r="AD29" s="1372">
        <f>M21</f>
        <v>0.42024300000000003</v>
      </c>
      <c r="AE29" s="1372">
        <f>O21</f>
        <v>2.8503393199999998</v>
      </c>
      <c r="AF29" s="1373">
        <f>Q21</f>
        <v>1772.6997515500007</v>
      </c>
      <c r="AG29" s="1373">
        <f>S21</f>
        <v>7121.6771966700035</v>
      </c>
      <c r="AJ29" s="1880"/>
      <c r="AK29" s="1403" t="s">
        <v>317</v>
      </c>
      <c r="AL29" s="1693">
        <v>1411.5589258000002</v>
      </c>
      <c r="AM29" s="1693">
        <v>117.41684100000003</v>
      </c>
      <c r="AN29" s="1693">
        <v>463.34108009999972</v>
      </c>
      <c r="AO29" s="1694"/>
      <c r="AP29" s="1693">
        <v>1992.3168469000038</v>
      </c>
      <c r="AQ29" s="1694"/>
      <c r="AR29" s="1694"/>
      <c r="AS29" s="1694"/>
      <c r="AT29" s="1694"/>
      <c r="AU29" s="1694"/>
      <c r="AV29" s="1693">
        <v>1411.5589258000002</v>
      </c>
      <c r="AW29" s="1693">
        <v>117.41684100000003</v>
      </c>
      <c r="AX29" s="1693">
        <v>463.34108009999972</v>
      </c>
      <c r="AY29" s="1694"/>
      <c r="AZ29" s="1693">
        <v>1992.3168469000038</v>
      </c>
      <c r="BA29" s="1389"/>
    </row>
    <row r="30" spans="1:59">
      <c r="B30" s="298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371"/>
      <c r="Z30" s="1371" t="s">
        <v>102</v>
      </c>
      <c r="AA30" s="1373">
        <f>SUM(AA28:AA29)</f>
        <v>23.7586923</v>
      </c>
      <c r="AB30" s="1373">
        <f t="shared" ref="AB30:AG30" si="37">SUM(AB28:AB29)</f>
        <v>258.61435360000002</v>
      </c>
      <c r="AC30" s="1373">
        <f t="shared" si="37"/>
        <v>2716.5645327999991</v>
      </c>
      <c r="AD30" s="1372">
        <f t="shared" si="37"/>
        <v>0.72304400000000002</v>
      </c>
      <c r="AE30" s="1372">
        <f t="shared" si="37"/>
        <v>6.8093765099999999</v>
      </c>
      <c r="AF30" s="1373">
        <f t="shared" si="37"/>
        <v>3584.1417503400007</v>
      </c>
      <c r="AG30" s="1373">
        <f t="shared" si="37"/>
        <v>14302.156696800022</v>
      </c>
      <c r="AH30" s="1374">
        <f>SUM(AA30:AG30)</f>
        <v>20892.768446350023</v>
      </c>
      <c r="AJ30" s="1880"/>
      <c r="AK30" s="1403" t="s">
        <v>318</v>
      </c>
      <c r="AL30" s="1693">
        <v>1480.0109682000004</v>
      </c>
      <c r="AM30" s="1693">
        <v>126.52760000000004</v>
      </c>
      <c r="AN30" s="1693">
        <v>470.46357929999925</v>
      </c>
      <c r="AO30" s="1694"/>
      <c r="AP30" s="1693">
        <v>2077.0021474999949</v>
      </c>
      <c r="AQ30" s="1694"/>
      <c r="AR30" s="1694"/>
      <c r="AS30" s="1694"/>
      <c r="AT30" s="1694"/>
      <c r="AU30" s="1694"/>
      <c r="AV30" s="1693">
        <v>1480.0109682000004</v>
      </c>
      <c r="AW30" s="1693">
        <v>126.52760000000004</v>
      </c>
      <c r="AX30" s="1693">
        <v>470.46357929999925</v>
      </c>
      <c r="AY30" s="1694"/>
      <c r="AZ30" s="1693">
        <v>2077.0021474999949</v>
      </c>
      <c r="BA30" s="1389"/>
    </row>
    <row r="31" spans="1:59">
      <c r="B31" s="298"/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371"/>
      <c r="Z31" s="1371" t="s">
        <v>102</v>
      </c>
      <c r="AA31" s="1375">
        <f>+AA30/$AH$30</f>
        <v>1.1371730061054046E-3</v>
      </c>
      <c r="AB31" s="1375">
        <f t="shared" ref="AB31:AG31" si="38">+AB30/$AH$30</f>
        <v>1.237817545645465E-2</v>
      </c>
      <c r="AC31" s="1375">
        <f t="shared" si="38"/>
        <v>0.13002415356183131</v>
      </c>
      <c r="AD31" s="1375">
        <f t="shared" si="38"/>
        <v>3.4607381106849735E-5</v>
      </c>
      <c r="AE31" s="1375">
        <f t="shared" si="38"/>
        <v>3.2592025932253133E-4</v>
      </c>
      <c r="AF31" s="1375">
        <f t="shared" si="38"/>
        <v>0.17154939325267601</v>
      </c>
      <c r="AG31" s="1375">
        <f t="shared" si="38"/>
        <v>0.68455057708250322</v>
      </c>
      <c r="AH31" s="1376"/>
      <c r="AJ31" s="1880"/>
      <c r="AK31" s="1403" t="s">
        <v>319</v>
      </c>
      <c r="AL31" s="1693">
        <v>1394.9002691000005</v>
      </c>
      <c r="AM31" s="1693">
        <v>131.85407479999998</v>
      </c>
      <c r="AN31" s="1693">
        <v>472.83800659999986</v>
      </c>
      <c r="AO31" s="1694"/>
      <c r="AP31" s="1693">
        <v>1999.5923504999996</v>
      </c>
      <c r="AQ31" s="1694"/>
      <c r="AR31" s="1694"/>
      <c r="AS31" s="1694"/>
      <c r="AT31" s="1694"/>
      <c r="AU31" s="1694"/>
      <c r="AV31" s="1693">
        <v>1394.9002691000005</v>
      </c>
      <c r="AW31" s="1693">
        <v>131.85407479999998</v>
      </c>
      <c r="AX31" s="1693">
        <v>472.83800659999986</v>
      </c>
      <c r="AY31" s="1694"/>
      <c r="AZ31" s="1693">
        <v>1999.5923504999996</v>
      </c>
      <c r="BA31" s="1389"/>
    </row>
    <row r="32" spans="1:59"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371"/>
      <c r="AJ32" s="1880"/>
      <c r="AK32" s="1403" t="s">
        <v>320</v>
      </c>
      <c r="AL32" s="1693">
        <v>1506.3070304999994</v>
      </c>
      <c r="AM32" s="1693">
        <v>143.71490660000001</v>
      </c>
      <c r="AN32" s="1693">
        <v>508.71170930000051</v>
      </c>
      <c r="AO32" s="1694"/>
      <c r="AP32" s="1693">
        <v>2158.7336463999968</v>
      </c>
      <c r="AQ32" s="1694"/>
      <c r="AR32" s="1694"/>
      <c r="AS32" s="1694"/>
      <c r="AT32" s="1694"/>
      <c r="AU32" s="1694"/>
      <c r="AV32" s="1693">
        <v>1506.3070304999994</v>
      </c>
      <c r="AW32" s="1693">
        <v>143.71490660000001</v>
      </c>
      <c r="AX32" s="1693">
        <v>508.71170930000051</v>
      </c>
      <c r="AY32" s="1694"/>
      <c r="AZ32" s="1693">
        <v>2158.7336463999968</v>
      </c>
      <c r="BA32" s="1389"/>
    </row>
    <row r="33" spans="2:53"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371"/>
      <c r="AJ33" s="1880"/>
      <c r="AK33" s="1403" t="s">
        <v>321</v>
      </c>
      <c r="AL33" s="1693">
        <v>1470.5845421000004</v>
      </c>
      <c r="AM33" s="1693">
        <v>147.58388160000001</v>
      </c>
      <c r="AN33" s="1693">
        <v>524.96809189999931</v>
      </c>
      <c r="AO33" s="1694"/>
      <c r="AP33" s="1693">
        <v>2143.1365155999979</v>
      </c>
      <c r="AQ33" s="1694"/>
      <c r="AR33" s="1694"/>
      <c r="AS33" s="1694"/>
      <c r="AT33" s="1694"/>
      <c r="AU33" s="1694"/>
      <c r="AV33" s="1693">
        <v>1470.5845421000004</v>
      </c>
      <c r="AW33" s="1693">
        <v>147.58388160000001</v>
      </c>
      <c r="AX33" s="1693">
        <v>524.96809189999931</v>
      </c>
      <c r="AY33" s="1694"/>
      <c r="AZ33" s="1693">
        <v>2143.1365155999979</v>
      </c>
      <c r="BA33" s="1389"/>
    </row>
    <row r="34" spans="2:53"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371"/>
      <c r="AJ34" s="1880"/>
      <c r="AK34" s="1403" t="s">
        <v>257</v>
      </c>
      <c r="AL34" s="1693">
        <v>1552.0342718000002</v>
      </c>
      <c r="AM34" s="1693">
        <v>153.03558050000001</v>
      </c>
      <c r="AN34" s="1693">
        <v>530.9400635999998</v>
      </c>
      <c r="AO34" s="1694"/>
      <c r="AP34" s="1693">
        <v>2236.0099158999992</v>
      </c>
      <c r="AQ34" s="1694"/>
      <c r="AR34" s="1694"/>
      <c r="AS34" s="1694"/>
      <c r="AT34" s="1694"/>
      <c r="AU34" s="1694"/>
      <c r="AV34" s="1693">
        <v>1552.0342718000002</v>
      </c>
      <c r="AW34" s="1693">
        <v>153.03558050000001</v>
      </c>
      <c r="AX34" s="1693">
        <v>530.9400635999998</v>
      </c>
      <c r="AY34" s="1694"/>
      <c r="AZ34" s="1693">
        <v>2236.0099158999992</v>
      </c>
      <c r="BA34" s="1389"/>
    </row>
    <row r="35" spans="2:53"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371"/>
      <c r="Z35" s="1377"/>
      <c r="AA35" s="1366" t="s">
        <v>45</v>
      </c>
      <c r="AB35" s="1366" t="s">
        <v>46</v>
      </c>
      <c r="AC35" s="1366" t="s">
        <v>47</v>
      </c>
      <c r="AD35" s="1366" t="s">
        <v>48</v>
      </c>
      <c r="AJ35" s="1880"/>
      <c r="AK35" s="1404" t="s">
        <v>49</v>
      </c>
      <c r="AL35" s="1693">
        <v>16044.403238099983</v>
      </c>
      <c r="AM35" s="1693">
        <v>1460.2973556000009</v>
      </c>
      <c r="AN35" s="1693">
        <v>5353.0077299000068</v>
      </c>
      <c r="AO35" s="1694"/>
      <c r="AP35" s="1693">
        <v>22857.708323600058</v>
      </c>
      <c r="AQ35" s="1694"/>
      <c r="AR35" s="1694"/>
      <c r="AS35" s="1694"/>
      <c r="AT35" s="1694"/>
      <c r="AU35" s="1694"/>
      <c r="AV35" s="1693">
        <v>16044.403238099983</v>
      </c>
      <c r="AW35" s="1693">
        <v>1460.2973556000009</v>
      </c>
      <c r="AX35" s="1693">
        <v>5353.0077299000068</v>
      </c>
      <c r="AY35" s="1694"/>
      <c r="AZ35" s="1693">
        <v>22857.708323600058</v>
      </c>
      <c r="BA35" s="1389"/>
    </row>
    <row r="36" spans="2:53">
      <c r="B36" s="298"/>
      <c r="C36" s="298"/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371"/>
      <c r="Z36" s="1371" t="s">
        <v>103</v>
      </c>
      <c r="AA36" s="1378">
        <f>+D23</f>
        <v>23.7586923</v>
      </c>
      <c r="AB36" s="1378">
        <f>+F23</f>
        <v>258.61435360000002</v>
      </c>
      <c r="AC36" s="1378">
        <f>+H23</f>
        <v>2716.5645327999991</v>
      </c>
      <c r="AD36" s="1379"/>
      <c r="AE36" s="1359">
        <f>+SUM(AA36:AD36)</f>
        <v>2998.937578699999</v>
      </c>
      <c r="AF36" s="1573"/>
      <c r="AJ36" s="1880" t="s">
        <v>49</v>
      </c>
      <c r="AK36" s="1403" t="s">
        <v>311</v>
      </c>
      <c r="AL36" s="1693">
        <v>1480.6967093999997</v>
      </c>
      <c r="AM36" s="1693">
        <v>161.25984950000003</v>
      </c>
      <c r="AN36" s="1693">
        <v>779.79571530000055</v>
      </c>
      <c r="AO36" s="1694">
        <v>5.5773000000000003E-3</v>
      </c>
      <c r="AP36" s="1693">
        <v>2421.7578515000005</v>
      </c>
      <c r="AQ36" s="1693">
        <v>9.5580999999999999E-2</v>
      </c>
      <c r="AR36" s="1693">
        <v>0.52274140000000002</v>
      </c>
      <c r="AS36" s="1693">
        <v>360.94096029999974</v>
      </c>
      <c r="AT36" s="1693">
        <v>1274.5712754700014</v>
      </c>
      <c r="AU36" s="1693">
        <v>1636.1305581699908</v>
      </c>
      <c r="AV36" s="1693">
        <v>1480.7922903999997</v>
      </c>
      <c r="AW36" s="1693">
        <v>161.78259089999997</v>
      </c>
      <c r="AX36" s="1693">
        <v>1140.7366755999997</v>
      </c>
      <c r="AY36" s="1693">
        <v>1274.5768527700052</v>
      </c>
      <c r="AZ36" s="1693">
        <v>4057.8884096699844</v>
      </c>
      <c r="BA36" s="1389"/>
    </row>
    <row r="37" spans="2:53"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371"/>
      <c r="Z37" s="1371" t="s">
        <v>104</v>
      </c>
      <c r="AA37" s="1380">
        <f>M23</f>
        <v>0.72304400000000002</v>
      </c>
      <c r="AB37" s="1379">
        <f>+O23</f>
        <v>6.8093765099999999</v>
      </c>
      <c r="AC37" s="1378">
        <f>+Q23</f>
        <v>3584.1417503400007</v>
      </c>
      <c r="AD37" s="1378">
        <f>+S23</f>
        <v>14302.156696800022</v>
      </c>
      <c r="AE37" s="1359">
        <f>+SUM(AA37:AD37)</f>
        <v>17893.830867650024</v>
      </c>
      <c r="AF37" s="1573"/>
      <c r="AJ37" s="1880"/>
      <c r="AK37" s="1403" t="s">
        <v>312</v>
      </c>
      <c r="AL37" s="1693">
        <v>1385.9609747999996</v>
      </c>
      <c r="AM37" s="1693">
        <v>156.71465349999994</v>
      </c>
      <c r="AN37" s="1693">
        <v>776.77618899999902</v>
      </c>
      <c r="AO37" s="1694">
        <v>1.3543599999999999E-2</v>
      </c>
      <c r="AP37" s="1693">
        <v>2319.4653609000015</v>
      </c>
      <c r="AQ37" s="1693">
        <v>0.115603</v>
      </c>
      <c r="AR37" s="1693">
        <v>0.78627391000000002</v>
      </c>
      <c r="AS37" s="1693">
        <v>370.0293036000017</v>
      </c>
      <c r="AT37" s="1693">
        <v>1267.9905438900314</v>
      </c>
      <c r="AU37" s="1693">
        <v>1638.9217243999981</v>
      </c>
      <c r="AV37" s="1693">
        <v>1386.0765778000002</v>
      </c>
      <c r="AW37" s="1693">
        <v>157.50092741</v>
      </c>
      <c r="AX37" s="1693">
        <v>1146.8054926000027</v>
      </c>
      <c r="AY37" s="1693">
        <v>1268.0040874899928</v>
      </c>
      <c r="AZ37" s="1693">
        <v>3958.3870853000112</v>
      </c>
      <c r="BA37" s="1389"/>
    </row>
    <row r="38" spans="2:53"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371"/>
      <c r="AA38" s="1375">
        <f>+AA36/$AE36</f>
        <v>7.9223697314497257E-3</v>
      </c>
      <c r="AB38" s="1375">
        <f t="shared" ref="AB38:AD39" si="39">+AB36/$AE36</f>
        <v>8.6235323948325074E-2</v>
      </c>
      <c r="AC38" s="1375">
        <f t="shared" si="39"/>
        <v>0.90584230632022522</v>
      </c>
      <c r="AD38" s="1375">
        <f t="shared" si="39"/>
        <v>0</v>
      </c>
      <c r="AE38" s="1359"/>
      <c r="AF38" s="1381"/>
      <c r="AJ38" s="1880"/>
      <c r="AK38" s="1403" t="s">
        <v>313</v>
      </c>
      <c r="AL38" s="1693">
        <v>1208.7322688999996</v>
      </c>
      <c r="AM38" s="1693">
        <v>132.39544360000008</v>
      </c>
      <c r="AN38" s="1693">
        <v>629.51388129999987</v>
      </c>
      <c r="AO38" s="1693">
        <v>2.73996E-2</v>
      </c>
      <c r="AP38" s="1693">
        <v>1970.6689933999983</v>
      </c>
      <c r="AQ38" s="1693">
        <v>6.973E-2</v>
      </c>
      <c r="AR38" s="1693">
        <v>0.66142277999999999</v>
      </c>
      <c r="AS38" s="1693">
        <v>332.86537518999938</v>
      </c>
      <c r="AT38" s="1693">
        <v>1232.6243423599999</v>
      </c>
      <c r="AU38" s="1693">
        <v>1566.2208703300073</v>
      </c>
      <c r="AV38" s="1693">
        <v>1208.8019988999995</v>
      </c>
      <c r="AW38" s="1693">
        <v>133.05686638</v>
      </c>
      <c r="AX38" s="1693">
        <v>962.3792564900001</v>
      </c>
      <c r="AY38" s="1693">
        <v>1232.6517419600084</v>
      </c>
      <c r="AZ38" s="1693">
        <v>3536.8898637300122</v>
      </c>
      <c r="BA38" s="1389"/>
    </row>
    <row r="39" spans="2:53"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371"/>
      <c r="Z39" s="1382"/>
      <c r="AA39" s="1375">
        <f>+AA37/$AE37</f>
        <v>4.0407445747527432E-5</v>
      </c>
      <c r="AB39" s="1375">
        <f t="shared" si="39"/>
        <v>3.8054324757872641E-4</v>
      </c>
      <c r="AC39" s="1375">
        <f t="shared" si="39"/>
        <v>0.20030041508996904</v>
      </c>
      <c r="AD39" s="1375">
        <f t="shared" si="39"/>
        <v>0.79927863421670464</v>
      </c>
      <c r="AF39" s="1381"/>
      <c r="AG39" s="1381"/>
      <c r="AH39" s="1381"/>
      <c r="AI39" s="1381"/>
      <c r="AJ39" s="1880"/>
      <c r="AK39" s="1403" t="s">
        <v>314</v>
      </c>
      <c r="AL39" s="1693">
        <v>866.81365479999999</v>
      </c>
      <c r="AM39" s="1693">
        <v>84.344608299999976</v>
      </c>
      <c r="AN39" s="1693">
        <v>402.75436279999997</v>
      </c>
      <c r="AO39" s="1693">
        <v>8.2313800000000006E-2</v>
      </c>
      <c r="AP39" s="1693">
        <v>1353.9949397000016</v>
      </c>
      <c r="AQ39" s="1693">
        <v>8.1290000000000008E-3</v>
      </c>
      <c r="AR39" s="1693">
        <v>0.48746830000000008</v>
      </c>
      <c r="AS39" s="1693">
        <v>249.51288805999957</v>
      </c>
      <c r="AT39" s="1693">
        <v>1188.9726433199887</v>
      </c>
      <c r="AU39" s="1693">
        <v>1438.9811286799934</v>
      </c>
      <c r="AV39" s="1693">
        <v>866.82178379999982</v>
      </c>
      <c r="AW39" s="1693">
        <v>84.832076600000008</v>
      </c>
      <c r="AX39" s="1693">
        <v>652.26725086000158</v>
      </c>
      <c r="AY39" s="1693">
        <v>1189.0549571200152</v>
      </c>
      <c r="AZ39" s="1693">
        <v>2792.9760683800027</v>
      </c>
      <c r="BA39" s="1389"/>
    </row>
    <row r="40" spans="2:53"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371"/>
      <c r="Z40" s="1382"/>
      <c r="AF40" s="1381"/>
      <c r="AG40" s="1381"/>
      <c r="AH40" s="1381"/>
      <c r="AI40" s="1381"/>
      <c r="AJ40" s="1880"/>
      <c r="AK40" s="1403" t="s">
        <v>315</v>
      </c>
      <c r="AL40" s="1693">
        <v>1031.0148412000008</v>
      </c>
      <c r="AM40" s="1693">
        <v>103.27633340000001</v>
      </c>
      <c r="AN40" s="1693">
        <v>463.29395559999955</v>
      </c>
      <c r="AO40" s="1693">
        <v>9.1727199999999995E-2</v>
      </c>
      <c r="AP40" s="1693">
        <v>1597.6768574000002</v>
      </c>
      <c r="AQ40" s="1693">
        <v>6.489E-3</v>
      </c>
      <c r="AR40" s="1693">
        <v>0.36247770999999995</v>
      </c>
      <c r="AS40" s="1693">
        <v>243.83488018999961</v>
      </c>
      <c r="AT40" s="1693">
        <v>1141.6675178699941</v>
      </c>
      <c r="AU40" s="1693">
        <v>1385.871364770006</v>
      </c>
      <c r="AV40" s="1693">
        <v>1031.0213301999995</v>
      </c>
      <c r="AW40" s="1693">
        <v>103.63881111000003</v>
      </c>
      <c r="AX40" s="1693">
        <v>707.12883579000231</v>
      </c>
      <c r="AY40" s="1693">
        <v>1141.7592450699949</v>
      </c>
      <c r="AZ40" s="1693">
        <v>2983.5482221700058</v>
      </c>
      <c r="BA40" s="1389"/>
    </row>
    <row r="41" spans="2:53"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371"/>
      <c r="AA41" s="1383"/>
      <c r="AB41" s="1384"/>
      <c r="AE41" s="1385"/>
      <c r="AF41" s="1381"/>
      <c r="AG41" s="1381"/>
      <c r="AH41" s="1381"/>
      <c r="AI41" s="1381"/>
      <c r="AJ41" s="1880"/>
      <c r="AK41" s="1403" t="s">
        <v>316</v>
      </c>
      <c r="AL41" s="1693">
        <v>1266.7946340000005</v>
      </c>
      <c r="AM41" s="1693">
        <v>127.622257</v>
      </c>
      <c r="AN41" s="1693">
        <v>591.79362420000109</v>
      </c>
      <c r="AO41" s="1693">
        <v>0.109349</v>
      </c>
      <c r="AP41" s="1693">
        <v>1986.3198642000016</v>
      </c>
      <c r="AQ41" s="1693">
        <v>7.2690000000000003E-3</v>
      </c>
      <c r="AR41" s="1693">
        <v>1.13865309</v>
      </c>
      <c r="AS41" s="1693">
        <v>254.25859145000004</v>
      </c>
      <c r="AT41" s="1693">
        <v>1074.6531772200033</v>
      </c>
      <c r="AU41" s="1693">
        <v>1330.0576907599966</v>
      </c>
      <c r="AV41" s="1693">
        <v>1266.8019030000005</v>
      </c>
      <c r="AW41" s="1693">
        <v>128.76091008999998</v>
      </c>
      <c r="AX41" s="1693">
        <v>846.0522156500017</v>
      </c>
      <c r="AY41" s="1693">
        <v>1074.7625262199965</v>
      </c>
      <c r="AZ41" s="1693">
        <v>3316.377554959995</v>
      </c>
      <c r="BA41" s="1389"/>
    </row>
    <row r="42" spans="2:53"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371"/>
      <c r="Z42" s="1382"/>
      <c r="AA42" s="1383"/>
      <c r="AB42" s="1384"/>
      <c r="AE42" s="1385"/>
      <c r="AF42" s="1381"/>
      <c r="AG42" s="1381"/>
      <c r="AH42" s="1381"/>
      <c r="AI42" s="1381"/>
      <c r="AJ42" s="1880"/>
      <c r="AK42" s="1403" t="s">
        <v>317</v>
      </c>
      <c r="AL42" s="1693">
        <v>1413.4216688000001</v>
      </c>
      <c r="AM42" s="1693">
        <v>138.9875285</v>
      </c>
      <c r="AN42" s="1693">
        <v>685.12639370000056</v>
      </c>
      <c r="AO42" s="1693">
        <v>7.26826E-2</v>
      </c>
      <c r="AP42" s="1693">
        <v>2237.6082736000012</v>
      </c>
      <c r="AQ42" s="1693">
        <v>4.5024000000000002E-2</v>
      </c>
      <c r="AR42" s="1693">
        <v>1.6514042</v>
      </c>
      <c r="AS42" s="1693">
        <v>272.68636387999891</v>
      </c>
      <c r="AT42" s="1693">
        <v>1127.1379625499924</v>
      </c>
      <c r="AU42" s="1693">
        <v>1401.5207546299755</v>
      </c>
      <c r="AV42" s="1693">
        <v>1413.4666927999995</v>
      </c>
      <c r="AW42" s="1693">
        <v>140.63893270000003</v>
      </c>
      <c r="AX42" s="1693">
        <v>957.81275758000015</v>
      </c>
      <c r="AY42" s="1693">
        <v>1127.2106451500147</v>
      </c>
      <c r="AZ42" s="1693">
        <v>3639.129028230006</v>
      </c>
      <c r="BA42" s="1389"/>
    </row>
    <row r="43" spans="2:53"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371"/>
      <c r="AA43" s="1386" t="s">
        <v>83</v>
      </c>
      <c r="AB43" s="1367"/>
      <c r="AC43" s="1367"/>
      <c r="AD43" s="1367"/>
      <c r="AE43" s="1377" t="s">
        <v>84</v>
      </c>
      <c r="AF43" s="1377"/>
      <c r="AG43" s="1377"/>
      <c r="AH43" s="1377"/>
      <c r="AJ43" s="1880"/>
      <c r="AK43" s="1403" t="s">
        <v>318</v>
      </c>
      <c r="AL43" s="1693">
        <v>1481.8649217999998</v>
      </c>
      <c r="AM43" s="1693">
        <v>148.1475039</v>
      </c>
      <c r="AN43" s="1693">
        <v>696.54395649999958</v>
      </c>
      <c r="AO43" s="1693">
        <v>4.4526400000000001E-2</v>
      </c>
      <c r="AP43" s="1693">
        <v>2326.6009086000017</v>
      </c>
      <c r="AQ43" s="1693">
        <v>4.8507000000000002E-2</v>
      </c>
      <c r="AR43" s="1693">
        <v>0.2090233</v>
      </c>
      <c r="AS43" s="1693">
        <v>286.72960385999954</v>
      </c>
      <c r="AT43" s="1693">
        <v>1178.3453474900027</v>
      </c>
      <c r="AU43" s="1693">
        <v>1465.3324816499717</v>
      </c>
      <c r="AV43" s="1693">
        <v>1481.9134288</v>
      </c>
      <c r="AW43" s="1693">
        <v>148.35652720000002</v>
      </c>
      <c r="AX43" s="1693">
        <v>983.27356036000072</v>
      </c>
      <c r="AY43" s="1693">
        <v>1178.3898738899952</v>
      </c>
      <c r="AZ43" s="1693">
        <v>3791.933390249993</v>
      </c>
      <c r="BA43" s="1389"/>
    </row>
    <row r="44" spans="2:53"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371"/>
      <c r="AA44" s="1366" t="s">
        <v>45</v>
      </c>
      <c r="AB44" s="1366" t="s">
        <v>46</v>
      </c>
      <c r="AC44" s="1366" t="s">
        <v>47</v>
      </c>
      <c r="AD44" s="1366"/>
      <c r="AE44" s="1367" t="s">
        <v>45</v>
      </c>
      <c r="AF44" s="1366" t="s">
        <v>46</v>
      </c>
      <c r="AG44" s="1367" t="s">
        <v>47</v>
      </c>
      <c r="AH44" s="1367" t="s">
        <v>48</v>
      </c>
      <c r="AJ44" s="1880"/>
      <c r="AK44" s="1403" t="s">
        <v>319</v>
      </c>
      <c r="AL44" s="1693">
        <v>1396.9156879000006</v>
      </c>
      <c r="AM44" s="1693">
        <v>152.88285989999997</v>
      </c>
      <c r="AN44" s="1693">
        <v>706.06759070000021</v>
      </c>
      <c r="AO44" s="1693">
        <v>3.3760100000000001E-2</v>
      </c>
      <c r="AP44" s="1693">
        <v>2255.899898600002</v>
      </c>
      <c r="AQ44" s="1693">
        <v>7.1959999999999996E-2</v>
      </c>
      <c r="AR44" s="1693">
        <v>0.25330621000000003</v>
      </c>
      <c r="AS44" s="1693">
        <v>292.4308099400003</v>
      </c>
      <c r="AT44" s="1693">
        <v>1172.4876844699927</v>
      </c>
      <c r="AU44" s="1693">
        <v>1465.2437606199787</v>
      </c>
      <c r="AV44" s="1693">
        <v>1396.9876478999997</v>
      </c>
      <c r="AW44" s="1693">
        <v>153.13616611</v>
      </c>
      <c r="AX44" s="1693">
        <v>998.49840063999682</v>
      </c>
      <c r="AY44" s="1693">
        <v>1172.5214445700119</v>
      </c>
      <c r="AZ44" s="1693">
        <v>3721.1436592199966</v>
      </c>
      <c r="BA44" s="1389"/>
    </row>
    <row r="45" spans="2:53"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371"/>
      <c r="Z45" s="1349" t="s">
        <v>94</v>
      </c>
      <c r="AA45" s="1368">
        <f>+D13</f>
        <v>11.0058525</v>
      </c>
      <c r="AB45" s="1368">
        <f>+F13</f>
        <v>125.44867420000001</v>
      </c>
      <c r="AC45" s="1368">
        <f>+H13</f>
        <v>1262.1825290999998</v>
      </c>
      <c r="AD45" s="1369"/>
      <c r="AE45" s="1369">
        <f>M13</f>
        <v>0.30280100000000004</v>
      </c>
      <c r="AF45" s="1370">
        <f>+O13</f>
        <v>3.9590371900000001</v>
      </c>
      <c r="AG45" s="1370">
        <f>+Q13</f>
        <v>1811.4419987900001</v>
      </c>
      <c r="AH45" s="1370">
        <f>+S13</f>
        <v>7180.479500130019</v>
      </c>
      <c r="AJ45" s="1880"/>
      <c r="AK45" s="1403" t="s">
        <v>320</v>
      </c>
      <c r="AL45" s="1693">
        <v>1508.4763247000001</v>
      </c>
      <c r="AM45" s="1693">
        <v>165.87524500000004</v>
      </c>
      <c r="AN45" s="1693">
        <v>761.26040510000155</v>
      </c>
      <c r="AO45" s="1693">
        <v>4.64783E-2</v>
      </c>
      <c r="AP45" s="1693">
        <v>2435.6584530999999</v>
      </c>
      <c r="AQ45" s="1693">
        <v>8.3514000000000005E-2</v>
      </c>
      <c r="AR45" s="1693">
        <v>0.25563960000000002</v>
      </c>
      <c r="AS45" s="1693">
        <v>305.6923676000003</v>
      </c>
      <c r="AT45" s="1693">
        <v>1212.5092145700112</v>
      </c>
      <c r="AU45" s="1693">
        <v>1518.5407357700199</v>
      </c>
      <c r="AV45" s="1693">
        <v>1508.5598386999998</v>
      </c>
      <c r="AW45" s="1693">
        <v>166.13088459999992</v>
      </c>
      <c r="AX45" s="1693">
        <v>1066.9527727000018</v>
      </c>
      <c r="AY45" s="1693">
        <v>1212.5556928699896</v>
      </c>
      <c r="AZ45" s="1693">
        <v>3954.1991888700031</v>
      </c>
      <c r="BA45" s="1389"/>
    </row>
    <row r="46" spans="2:53"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371"/>
      <c r="Z46" s="1371" t="s">
        <v>101</v>
      </c>
      <c r="AA46" s="1368">
        <f>+D21</f>
        <v>12.7528398</v>
      </c>
      <c r="AB46" s="1368">
        <f>+F21</f>
        <v>133.16567939999999</v>
      </c>
      <c r="AC46" s="1368">
        <f>+H21</f>
        <v>1454.3820036999996</v>
      </c>
      <c r="AD46" s="1372"/>
      <c r="AE46" s="1372">
        <f>M21</f>
        <v>0.42024300000000003</v>
      </c>
      <c r="AF46" s="1373">
        <f>+O21</f>
        <v>2.8503393199999998</v>
      </c>
      <c r="AG46" s="1373">
        <f>+Q21</f>
        <v>1772.6997515500007</v>
      </c>
      <c r="AH46" s="1373">
        <f>+S21</f>
        <v>7121.6771966700035</v>
      </c>
      <c r="AJ46" s="1880"/>
      <c r="AK46" s="1403" t="s">
        <v>321</v>
      </c>
      <c r="AL46" s="1693">
        <v>1472.8904195000005</v>
      </c>
      <c r="AM46" s="1693">
        <v>169.8259515</v>
      </c>
      <c r="AN46" s="1693">
        <v>778.99033089999921</v>
      </c>
      <c r="AO46" s="1693">
        <v>4.7854899999999999E-2</v>
      </c>
      <c r="AP46" s="1693">
        <v>2421.7545568000032</v>
      </c>
      <c r="AQ46" s="1693">
        <v>8.5619000000000001E-2</v>
      </c>
      <c r="AR46" s="1693">
        <v>0.24531291000000002</v>
      </c>
      <c r="AS46" s="1693">
        <v>303.55291092000101</v>
      </c>
      <c r="AT46" s="1693">
        <v>1207.714338509998</v>
      </c>
      <c r="AU46" s="1693">
        <v>1511.5981813399715</v>
      </c>
      <c r="AV46" s="1693">
        <v>1472.9760385</v>
      </c>
      <c r="AW46" s="1693">
        <v>170.07126441</v>
      </c>
      <c r="AX46" s="1693">
        <v>1082.5432418200044</v>
      </c>
      <c r="AY46" s="1693">
        <v>1207.762193410018</v>
      </c>
      <c r="AZ46" s="1693">
        <v>3933.3527381399726</v>
      </c>
      <c r="BA46" s="1389"/>
    </row>
    <row r="47" spans="2:53"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371"/>
      <c r="Z47" s="1371" t="s">
        <v>102</v>
      </c>
      <c r="AA47" s="1373">
        <f>SUM(AA45:AA46)</f>
        <v>23.7586923</v>
      </c>
      <c r="AB47" s="1373">
        <f>SUM(AB45:AB46)</f>
        <v>258.61435360000002</v>
      </c>
      <c r="AC47" s="1373">
        <f>SUM(AC45:AC46)</f>
        <v>2716.5645327999991</v>
      </c>
      <c r="AD47" s="1372"/>
      <c r="AE47" s="1372">
        <f>AE45+AE46</f>
        <v>0.72304400000000002</v>
      </c>
      <c r="AF47" s="1373">
        <f>SUM(AF45:AF46)</f>
        <v>6.8093765099999999</v>
      </c>
      <c r="AG47" s="1373">
        <f>SUM(AG45:AG46)</f>
        <v>3584.1417503400007</v>
      </c>
      <c r="AH47" s="1373">
        <f>SUM(AH45:AH46)</f>
        <v>14302.156696800022</v>
      </c>
      <c r="AI47" s="1374">
        <f>SUM(AA47:AH47)</f>
        <v>20892.768446350023</v>
      </c>
      <c r="AJ47" s="1880"/>
      <c r="AK47" s="1403" t="s">
        <v>257</v>
      </c>
      <c r="AL47" s="1693">
        <v>1554.5798246000002</v>
      </c>
      <c r="AM47" s="1693">
        <v>177.57947509999997</v>
      </c>
      <c r="AN47" s="1693">
        <v>797.65585759999817</v>
      </c>
      <c r="AO47" s="1693">
        <v>1.7385399999999999E-2</v>
      </c>
      <c r="AP47" s="1693">
        <v>2529.8325426999959</v>
      </c>
      <c r="AQ47" s="1693">
        <v>8.5619000000000001E-2</v>
      </c>
      <c r="AR47" s="1693">
        <v>0.23565309999999998</v>
      </c>
      <c r="AS47" s="1693">
        <v>311.60769535000048</v>
      </c>
      <c r="AT47" s="1693">
        <v>1223.4826490800065</v>
      </c>
      <c r="AU47" s="1693">
        <v>1535.4116165300111</v>
      </c>
      <c r="AV47" s="1693">
        <v>1554.6654436000001</v>
      </c>
      <c r="AW47" s="1693">
        <v>177.81512820000003</v>
      </c>
      <c r="AX47" s="1693">
        <v>1109.2635529499994</v>
      </c>
      <c r="AY47" s="1693">
        <v>1223.5000344800198</v>
      </c>
      <c r="AZ47" s="1693">
        <v>4065.2441592300029</v>
      </c>
      <c r="BA47" s="1389"/>
    </row>
    <row r="48" spans="2:53"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371"/>
      <c r="Z48" s="1371" t="s">
        <v>102</v>
      </c>
      <c r="AA48" s="1375">
        <f>+AA47/$AI$47</f>
        <v>1.1371730061054046E-3</v>
      </c>
      <c r="AB48" s="1375">
        <f>+AB47/$AI$47</f>
        <v>1.237817545645465E-2</v>
      </c>
      <c r="AC48" s="1375">
        <f>+AC47/$AI$47</f>
        <v>0.13002415356183131</v>
      </c>
      <c r="AD48" s="1375"/>
      <c r="AE48" s="1375">
        <f>+AE47/$AI$47</f>
        <v>3.4607381106849735E-5</v>
      </c>
      <c r="AF48" s="1375">
        <f>+AF47/$AI$47</f>
        <v>3.2592025932253133E-4</v>
      </c>
      <c r="AG48" s="1375">
        <f>+AG47/$AI$47</f>
        <v>0.17154939325267601</v>
      </c>
      <c r="AH48" s="1375">
        <f>+AH47/$AI$47</f>
        <v>0.68455057708250322</v>
      </c>
      <c r="AI48" s="1387"/>
      <c r="AJ48" s="1880"/>
      <c r="AK48" s="1404" t="s">
        <v>49</v>
      </c>
      <c r="AL48" s="1693">
        <v>16068.161930400014</v>
      </c>
      <c r="AM48" s="1693">
        <v>1718.9117091999992</v>
      </c>
      <c r="AN48" s="1693">
        <v>8069.5722627000378</v>
      </c>
      <c r="AO48" s="1693">
        <v>0.59259820000000007</v>
      </c>
      <c r="AP48" s="1693">
        <v>25857.238500499985</v>
      </c>
      <c r="AQ48" s="1693">
        <v>0.72304400000000002</v>
      </c>
      <c r="AR48" s="1693">
        <v>6.8093765099999954</v>
      </c>
      <c r="AS48" s="1693">
        <v>3584.1417503400075</v>
      </c>
      <c r="AT48" s="1693">
        <v>14302.156696799928</v>
      </c>
      <c r="AU48" s="1693">
        <v>17893.830867649987</v>
      </c>
      <c r="AV48" s="1693">
        <v>16068.884974400025</v>
      </c>
      <c r="AW48" s="1693">
        <v>1725.7210857100006</v>
      </c>
      <c r="AX48" s="1693">
        <v>11653.714013039997</v>
      </c>
      <c r="AY48" s="1693">
        <v>14302.749294999827</v>
      </c>
      <c r="AZ48" s="1693">
        <v>43751.069368148783</v>
      </c>
      <c r="BA48" s="1389"/>
    </row>
    <row r="49" spans="2:52"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371"/>
      <c r="Z49" s="1381"/>
      <c r="AA49" s="1388"/>
      <c r="AB49" s="1381"/>
      <c r="AC49" s="1381"/>
      <c r="AD49" s="1381"/>
      <c r="AE49" s="1381"/>
      <c r="AF49" s="1381"/>
      <c r="AG49" s="1381"/>
      <c r="AH49" s="1381"/>
      <c r="AI49" s="1381"/>
      <c r="AL49" s="1700"/>
      <c r="AM49" s="1700"/>
      <c r="AN49" s="1700"/>
      <c r="AO49" s="1700"/>
      <c r="AP49" s="1700"/>
      <c r="AQ49" s="1700"/>
      <c r="AR49" s="1700"/>
      <c r="AS49" s="1700"/>
      <c r="AT49" s="1700"/>
      <c r="AU49" s="1700"/>
      <c r="AV49" s="1700"/>
      <c r="AW49" s="1700"/>
      <c r="AX49" s="1700"/>
      <c r="AY49" s="1700"/>
      <c r="AZ49" s="1700"/>
    </row>
    <row r="50" spans="2:52"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371"/>
      <c r="AG50" s="1381"/>
      <c r="AH50" s="1381"/>
      <c r="AI50" s="1381"/>
      <c r="AJ50" s="1381"/>
      <c r="AK50" s="1381"/>
      <c r="AL50" s="1381"/>
      <c r="AM50" s="1381"/>
      <c r="AN50" s="1381"/>
      <c r="AO50" s="1381"/>
      <c r="AP50" s="1381"/>
      <c r="AQ50" s="1381"/>
    </row>
    <row r="51" spans="2:52" ht="18.75" customHeight="1"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371"/>
      <c r="AH51" s="1381"/>
      <c r="AI51" s="1381"/>
    </row>
    <row r="52" spans="2:52" ht="18.75" customHeight="1"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371"/>
      <c r="AH52" s="1381"/>
      <c r="AI52" s="1381"/>
    </row>
    <row r="53" spans="2:52" ht="18.75" customHeight="1">
      <c r="B53" s="856" t="s">
        <v>105</v>
      </c>
      <c r="C53" s="857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Z53" s="1330"/>
      <c r="AA53" s="1330"/>
      <c r="AB53" s="1330"/>
      <c r="AC53" s="1330"/>
      <c r="AD53" s="1330"/>
      <c r="AE53" s="1330"/>
      <c r="AG53" s="1390"/>
      <c r="AH53" s="1381"/>
      <c r="AI53" s="1381"/>
    </row>
    <row r="54" spans="2:52" ht="18.75" customHeight="1">
      <c r="B54" s="362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Z54" s="1330"/>
      <c r="AA54" s="1330"/>
      <c r="AB54" s="1330"/>
      <c r="AC54" s="1330"/>
      <c r="AD54" s="1330"/>
      <c r="AE54" s="1330"/>
      <c r="AH54" s="1381"/>
      <c r="AI54" s="1381"/>
    </row>
    <row r="55" spans="2:52" ht="18.75" customHeight="1" thickBot="1">
      <c r="B55" s="362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Z55" s="1330"/>
      <c r="AA55" s="1330"/>
      <c r="AB55" s="1330"/>
      <c r="AC55" s="1330"/>
      <c r="AD55" s="1330"/>
      <c r="AE55" s="1330"/>
      <c r="AH55" s="1381"/>
      <c r="AI55" s="1381"/>
    </row>
    <row r="56" spans="2:52" ht="18.75" customHeight="1">
      <c r="B56" s="1870" t="s">
        <v>0</v>
      </c>
      <c r="C56" s="1872" t="s">
        <v>85</v>
      </c>
      <c r="D56" s="1877" t="s">
        <v>103</v>
      </c>
      <c r="E56" s="1878"/>
      <c r="F56" s="1878"/>
      <c r="G56" s="1878"/>
      <c r="H56" s="1878"/>
      <c r="I56" s="1878"/>
      <c r="J56" s="1878"/>
      <c r="K56" s="1878"/>
      <c r="L56" s="1879"/>
      <c r="M56" s="372"/>
      <c r="N56" s="372"/>
      <c r="O56" s="298"/>
      <c r="P56" s="298"/>
      <c r="Q56" s="298"/>
      <c r="R56" s="298"/>
      <c r="S56" s="298"/>
      <c r="T56" s="298"/>
      <c r="U56" s="298"/>
      <c r="V56" s="298"/>
      <c r="Z56" s="1330"/>
      <c r="AA56" s="1330"/>
      <c r="AB56" s="1330"/>
      <c r="AC56" s="1330"/>
      <c r="AD56" s="1330"/>
      <c r="AE56" s="1330"/>
      <c r="AH56" s="1381"/>
      <c r="AI56" s="1381"/>
    </row>
    <row r="57" spans="2:52" ht="18.75" customHeight="1" thickBot="1">
      <c r="B57" s="1871"/>
      <c r="C57" s="1873"/>
      <c r="D57" s="1671" t="s">
        <v>45</v>
      </c>
      <c r="E57" s="1672" t="s">
        <v>86</v>
      </c>
      <c r="F57" s="1673" t="s">
        <v>46</v>
      </c>
      <c r="G57" s="1672" t="s">
        <v>86</v>
      </c>
      <c r="H57" s="1673" t="s">
        <v>47</v>
      </c>
      <c r="I57" s="1672" t="s">
        <v>86</v>
      </c>
      <c r="J57" s="1673" t="s">
        <v>48</v>
      </c>
      <c r="K57" s="1672" t="s">
        <v>86</v>
      </c>
      <c r="L57" s="1678" t="s">
        <v>49</v>
      </c>
      <c r="M57" s="373"/>
      <c r="N57" s="373"/>
      <c r="O57" s="298"/>
      <c r="P57" s="298"/>
      <c r="Q57" s="298"/>
      <c r="R57" s="298"/>
      <c r="S57" s="298"/>
      <c r="T57" s="298"/>
      <c r="U57" s="298"/>
      <c r="V57" s="298"/>
      <c r="Z57" s="1330"/>
      <c r="AA57" s="1330"/>
      <c r="AB57" s="1330"/>
      <c r="AC57" s="1330"/>
      <c r="AD57" s="1330"/>
      <c r="AE57" s="1330"/>
      <c r="AH57" s="1381"/>
      <c r="AI57" s="1381"/>
    </row>
    <row r="58" spans="2:52" ht="18.75" customHeight="1">
      <c r="B58" s="858">
        <v>1</v>
      </c>
      <c r="C58" s="859" t="s">
        <v>88</v>
      </c>
      <c r="D58" s="760">
        <f t="shared" ref="D58:D63" si="40">+AL23</f>
        <v>1478.475566000001</v>
      </c>
      <c r="E58" s="860">
        <f t="shared" ref="E58:E64" si="41">(D58/$L58)*100</f>
        <v>69.423543125043793</v>
      </c>
      <c r="F58" s="762">
        <f t="shared" ref="F58:F63" si="42">+AM23</f>
        <v>135.8905714</v>
      </c>
      <c r="G58" s="860">
        <f t="shared" ref="G58:G64" si="43">(F58/$L58)*100</f>
        <v>6.3809001385111408</v>
      </c>
      <c r="H58" s="762">
        <f t="shared" ref="H58:H63" si="44">+AN23</f>
        <v>515.2796562999996</v>
      </c>
      <c r="I58" s="860">
        <f t="shared" ref="I58:I64" si="45">(H58/$L58)*100</f>
        <v>24.195556736445074</v>
      </c>
      <c r="J58" s="861"/>
      <c r="K58" s="862"/>
      <c r="L58" s="863">
        <f t="shared" ref="L58:L63" si="46">SUM(D58,F58,H58,J58)</f>
        <v>2129.6457937000005</v>
      </c>
      <c r="M58" s="374"/>
      <c r="N58" s="374"/>
      <c r="O58" s="298"/>
      <c r="P58" s="298"/>
      <c r="Q58" s="298"/>
      <c r="R58" s="298"/>
      <c r="S58" s="298"/>
      <c r="T58" s="298"/>
      <c r="U58" s="298"/>
      <c r="V58" s="298"/>
      <c r="Z58" s="1330"/>
      <c r="AA58" s="1330"/>
      <c r="AB58" s="1330"/>
      <c r="AC58" s="1330"/>
      <c r="AD58" s="1330"/>
      <c r="AE58" s="1330"/>
      <c r="AH58" s="1381"/>
      <c r="AI58" s="1381"/>
    </row>
    <row r="59" spans="2:52" ht="18.75" customHeight="1">
      <c r="B59" s="864">
        <v>2</v>
      </c>
      <c r="C59" s="865" t="s">
        <v>89</v>
      </c>
      <c r="D59" s="770">
        <f t="shared" si="40"/>
        <v>1383.6795236000003</v>
      </c>
      <c r="E59" s="866">
        <f t="shared" si="41"/>
        <v>68.045239019944688</v>
      </c>
      <c r="F59" s="772">
        <f t="shared" si="42"/>
        <v>131.89774109999996</v>
      </c>
      <c r="G59" s="866">
        <f t="shared" si="43"/>
        <v>6.4863381774917501</v>
      </c>
      <c r="H59" s="772">
        <f t="shared" si="44"/>
        <v>517.89273779999974</v>
      </c>
      <c r="I59" s="866">
        <f t="shared" si="45"/>
        <v>25.468422802563556</v>
      </c>
      <c r="J59" s="867"/>
      <c r="K59" s="868"/>
      <c r="L59" s="869">
        <f t="shared" si="46"/>
        <v>2033.4700025000002</v>
      </c>
      <c r="M59" s="374"/>
      <c r="N59" s="374"/>
      <c r="O59" s="298"/>
      <c r="P59" s="298"/>
      <c r="Q59" s="298"/>
      <c r="R59" s="298"/>
      <c r="S59" s="298"/>
      <c r="T59" s="298"/>
      <c r="U59" s="298"/>
      <c r="V59" s="298"/>
      <c r="Z59" s="1330"/>
      <c r="AA59" s="1330"/>
      <c r="AB59" s="1330"/>
      <c r="AC59" s="1330"/>
      <c r="AD59" s="1330"/>
      <c r="AE59" s="1330"/>
      <c r="AG59" s="1381"/>
      <c r="AH59" s="1381"/>
      <c r="AI59" s="1381"/>
    </row>
    <row r="60" spans="2:52" ht="18.75" customHeight="1">
      <c r="B60" s="864">
        <v>3</v>
      </c>
      <c r="C60" s="865" t="s">
        <v>90</v>
      </c>
      <c r="D60" s="770">
        <f t="shared" si="40"/>
        <v>1206.5248885999993</v>
      </c>
      <c r="E60" s="866">
        <f t="shared" si="41"/>
        <v>69.767428023858884</v>
      </c>
      <c r="F60" s="772">
        <f t="shared" si="42"/>
        <v>110.13294069999999</v>
      </c>
      <c r="G60" s="866">
        <f t="shared" si="43"/>
        <v>6.3684488284854206</v>
      </c>
      <c r="H60" s="772">
        <f t="shared" si="44"/>
        <v>412.69485400000008</v>
      </c>
      <c r="I60" s="866">
        <f t="shared" si="45"/>
        <v>23.864123147655697</v>
      </c>
      <c r="J60" s="867"/>
      <c r="K60" s="868"/>
      <c r="L60" s="869">
        <f t="shared" si="46"/>
        <v>1729.3526832999994</v>
      </c>
      <c r="M60" s="374"/>
      <c r="N60" s="374"/>
      <c r="O60" s="298"/>
      <c r="P60" s="298"/>
      <c r="Q60" s="298"/>
      <c r="R60" s="298"/>
      <c r="S60" s="298"/>
      <c r="T60" s="298"/>
      <c r="U60" s="298"/>
      <c r="V60" s="298"/>
      <c r="X60" s="591"/>
      <c r="Z60" s="1330"/>
      <c r="AA60" s="1330"/>
      <c r="AB60" s="1330"/>
      <c r="AC60" s="1330"/>
      <c r="AD60" s="1330"/>
      <c r="AE60" s="1330"/>
      <c r="AG60" s="1381"/>
      <c r="AH60" s="1381"/>
      <c r="AI60" s="1381"/>
    </row>
    <row r="61" spans="2:52" ht="18.75" customHeight="1">
      <c r="B61" s="864">
        <v>4</v>
      </c>
      <c r="C61" s="865" t="s">
        <v>91</v>
      </c>
      <c r="D61" s="770">
        <f t="shared" si="40"/>
        <v>865.42091289999985</v>
      </c>
      <c r="E61" s="866">
        <f t="shared" si="41"/>
        <v>72.977373300733916</v>
      </c>
      <c r="F61" s="772">
        <f t="shared" si="42"/>
        <v>68.150026400000002</v>
      </c>
      <c r="G61" s="866">
        <f t="shared" si="43"/>
        <v>5.7468104166583203</v>
      </c>
      <c r="H61" s="772">
        <f t="shared" si="44"/>
        <v>252.30472840000004</v>
      </c>
      <c r="I61" s="866">
        <f t="shared" si="45"/>
        <v>21.275816282607757</v>
      </c>
      <c r="J61" s="867"/>
      <c r="K61" s="868"/>
      <c r="L61" s="869">
        <f t="shared" si="46"/>
        <v>1185.8756676999999</v>
      </c>
      <c r="M61" s="374"/>
      <c r="N61" s="374"/>
      <c r="O61" s="298"/>
      <c r="P61" s="298"/>
      <c r="Q61" s="298"/>
      <c r="R61" s="298"/>
      <c r="S61" s="298"/>
      <c r="T61" s="298"/>
      <c r="U61" s="298"/>
      <c r="V61" s="298"/>
      <c r="Z61" s="1330"/>
      <c r="AA61" s="1330"/>
      <c r="AB61" s="1330"/>
      <c r="AC61" s="1330"/>
      <c r="AD61" s="1330"/>
      <c r="AE61" s="1330"/>
      <c r="AG61" s="1381"/>
      <c r="AH61" s="1381"/>
      <c r="AI61" s="1381"/>
    </row>
    <row r="62" spans="2:52" ht="18.75" customHeight="1">
      <c r="B62" s="864">
        <v>5</v>
      </c>
      <c r="C62" s="865" t="s">
        <v>92</v>
      </c>
      <c r="D62" s="770">
        <f t="shared" si="40"/>
        <v>1029.5392254000001</v>
      </c>
      <c r="E62" s="866">
        <f t="shared" si="41"/>
        <v>73.146183815668692</v>
      </c>
      <c r="F62" s="772">
        <f t="shared" si="42"/>
        <v>85.051630200000005</v>
      </c>
      <c r="G62" s="866">
        <f t="shared" si="43"/>
        <v>6.0427053413282001</v>
      </c>
      <c r="H62" s="772">
        <f t="shared" si="44"/>
        <v>292.91828799999979</v>
      </c>
      <c r="I62" s="866">
        <f t="shared" si="45"/>
        <v>20.811110843003107</v>
      </c>
      <c r="J62" s="867"/>
      <c r="K62" s="868"/>
      <c r="L62" s="869">
        <f t="shared" si="46"/>
        <v>1407.5091436</v>
      </c>
      <c r="M62" s="374"/>
      <c r="N62" s="374"/>
      <c r="O62" s="298"/>
      <c r="P62" s="298"/>
      <c r="Q62" s="298"/>
      <c r="R62" s="298"/>
      <c r="S62" s="298"/>
      <c r="T62" s="298"/>
      <c r="U62" s="298"/>
      <c r="V62" s="298"/>
      <c r="Z62" s="1330"/>
      <c r="AA62" s="1330"/>
      <c r="AB62" s="1330"/>
      <c r="AC62" s="1330"/>
      <c r="AD62" s="1330"/>
      <c r="AE62" s="1330"/>
    </row>
    <row r="63" spans="2:52" ht="18.75" customHeight="1">
      <c r="B63" s="870">
        <v>6</v>
      </c>
      <c r="C63" s="871" t="s">
        <v>93</v>
      </c>
      <c r="D63" s="820">
        <f t="shared" si="40"/>
        <v>1265.3671141000007</v>
      </c>
      <c r="E63" s="872">
        <f t="shared" si="41"/>
        <v>71.689604098744098</v>
      </c>
      <c r="F63" s="822">
        <f t="shared" si="42"/>
        <v>109.0415613</v>
      </c>
      <c r="G63" s="872">
        <f t="shared" si="43"/>
        <v>6.1777694969304813</v>
      </c>
      <c r="H63" s="822">
        <f t="shared" si="44"/>
        <v>390.65493459999936</v>
      </c>
      <c r="I63" s="872">
        <f t="shared" si="45"/>
        <v>22.132626404325411</v>
      </c>
      <c r="J63" s="873"/>
      <c r="K63" s="874"/>
      <c r="L63" s="875">
        <f t="shared" si="46"/>
        <v>1765.0636100000002</v>
      </c>
      <c r="M63" s="374"/>
      <c r="N63" s="374"/>
      <c r="O63" s="298"/>
      <c r="P63" s="298"/>
      <c r="Q63" s="298"/>
      <c r="R63" s="298"/>
      <c r="S63" s="298"/>
      <c r="T63" s="298"/>
      <c r="U63" s="298"/>
      <c r="V63" s="298"/>
      <c r="Z63" s="1330"/>
      <c r="AA63" s="1330"/>
      <c r="AB63" s="1330"/>
      <c r="AC63" s="1330"/>
      <c r="AD63" s="1330"/>
      <c r="AE63" s="1330"/>
    </row>
    <row r="64" spans="2:52" ht="18.75" customHeight="1">
      <c r="B64" s="876"/>
      <c r="C64" s="877" t="s">
        <v>94</v>
      </c>
      <c r="D64" s="878">
        <f>SUM(D58:D63)</f>
        <v>7229.0072306000011</v>
      </c>
      <c r="E64" s="879">
        <f t="shared" si="41"/>
        <v>70.520591480317592</v>
      </c>
      <c r="F64" s="880">
        <f>SUM(F58:F63)</f>
        <v>640.16447110000001</v>
      </c>
      <c r="G64" s="879">
        <f t="shared" si="43"/>
        <v>6.2449484011526861</v>
      </c>
      <c r="H64" s="880">
        <f>SUM(H58:H63)</f>
        <v>2381.7451990999984</v>
      </c>
      <c r="I64" s="879">
        <f t="shared" si="45"/>
        <v>23.234460118529718</v>
      </c>
      <c r="J64" s="881"/>
      <c r="K64" s="882"/>
      <c r="L64" s="883">
        <f>SUM(L58:L63)</f>
        <v>10250.916900799999</v>
      </c>
      <c r="M64" s="364"/>
      <c r="N64" s="364"/>
      <c r="O64" s="298"/>
      <c r="P64" s="298"/>
      <c r="Q64" s="298"/>
      <c r="R64" s="298"/>
      <c r="S64" s="298"/>
      <c r="T64" s="298"/>
      <c r="U64" s="298"/>
      <c r="V64" s="298"/>
      <c r="Z64" s="1330"/>
      <c r="AA64" s="1330"/>
      <c r="AB64" s="1330"/>
      <c r="AC64" s="1330"/>
      <c r="AD64" s="1330"/>
      <c r="AE64" s="1330"/>
    </row>
    <row r="65" spans="1:59" ht="18.75" customHeight="1">
      <c r="B65" s="870"/>
      <c r="C65" s="884"/>
      <c r="D65" s="885"/>
      <c r="E65" s="886"/>
      <c r="F65" s="887"/>
      <c r="G65" s="886"/>
      <c r="H65" s="887"/>
      <c r="I65" s="886"/>
      <c r="J65" s="888"/>
      <c r="K65" s="889"/>
      <c r="L65" s="890"/>
      <c r="M65" s="374"/>
      <c r="N65" s="374"/>
      <c r="O65" s="298"/>
      <c r="P65" s="298"/>
      <c r="Q65" s="298"/>
      <c r="R65" s="298"/>
      <c r="S65" s="298"/>
      <c r="T65" s="298"/>
      <c r="U65" s="298"/>
      <c r="V65" s="298"/>
      <c r="Z65" s="1330"/>
      <c r="AA65" s="1330"/>
      <c r="AB65" s="1330"/>
      <c r="AC65" s="1330"/>
      <c r="AD65" s="1330"/>
      <c r="AE65" s="1330"/>
    </row>
    <row r="66" spans="1:59" ht="18.75" customHeight="1">
      <c r="B66" s="891">
        <v>7</v>
      </c>
      <c r="C66" s="892" t="s">
        <v>95</v>
      </c>
      <c r="D66" s="812">
        <f t="shared" ref="D66:D71" si="47">+AL29</f>
        <v>1411.5589258000002</v>
      </c>
      <c r="E66" s="893">
        <f t="shared" ref="E66:E72" si="48">(D66/$L66)*100</f>
        <v>70.850122459003146</v>
      </c>
      <c r="F66" s="814">
        <f t="shared" ref="F66:F71" si="49">+AM29</f>
        <v>117.41684100000003</v>
      </c>
      <c r="G66" s="893">
        <f t="shared" ref="G66:G72" si="50">(F66/$L66)*100</f>
        <v>5.8934823134532035</v>
      </c>
      <c r="H66" s="814">
        <f t="shared" ref="H66:H71" si="51">+AN29</f>
        <v>463.34108009999972</v>
      </c>
      <c r="I66" s="894">
        <f t="shared" ref="I66:I72" si="52">(H66/$L66)*100</f>
        <v>23.256395227543649</v>
      </c>
      <c r="J66" s="895"/>
      <c r="K66" s="896"/>
      <c r="L66" s="897">
        <f t="shared" ref="L66:L71" si="53">SUM(D66,F66,H66,J66)</f>
        <v>1992.3168469</v>
      </c>
      <c r="M66" s="374"/>
      <c r="N66" s="374"/>
      <c r="O66" s="298"/>
      <c r="P66" s="298"/>
      <c r="Q66" s="298"/>
      <c r="R66" s="298"/>
      <c r="S66" s="298"/>
      <c r="T66" s="298"/>
      <c r="U66" s="298"/>
      <c r="V66" s="298"/>
      <c r="Z66" s="1330"/>
      <c r="AA66" s="1330"/>
      <c r="AB66" s="1330"/>
      <c r="AC66" s="1330"/>
      <c r="AD66" s="1330"/>
      <c r="AE66" s="1330"/>
    </row>
    <row r="67" spans="1:59" ht="18.75" customHeight="1">
      <c r="B67" s="864">
        <v>8</v>
      </c>
      <c r="C67" s="898" t="s">
        <v>96</v>
      </c>
      <c r="D67" s="770">
        <f t="shared" si="47"/>
        <v>1480.0109682000004</v>
      </c>
      <c r="E67" s="868">
        <f t="shared" si="48"/>
        <v>71.257074528373849</v>
      </c>
      <c r="F67" s="772">
        <f t="shared" si="49"/>
        <v>126.52760000000004</v>
      </c>
      <c r="G67" s="868">
        <f t="shared" si="50"/>
        <v>6.0918377071634708</v>
      </c>
      <c r="H67" s="772">
        <f t="shared" si="51"/>
        <v>470.46357929999925</v>
      </c>
      <c r="I67" s="866">
        <f t="shared" si="52"/>
        <v>22.651087764462666</v>
      </c>
      <c r="J67" s="867"/>
      <c r="K67" s="899"/>
      <c r="L67" s="900">
        <f t="shared" si="53"/>
        <v>2077.0021474999999</v>
      </c>
      <c r="M67" s="374"/>
      <c r="N67" s="374"/>
      <c r="O67" s="298"/>
      <c r="P67" s="298"/>
      <c r="Q67" s="298"/>
      <c r="R67" s="298"/>
      <c r="S67" s="298"/>
      <c r="T67" s="298"/>
      <c r="U67" s="298"/>
      <c r="V67" s="298"/>
      <c r="Z67" s="1330"/>
      <c r="AA67" s="1330"/>
      <c r="AB67" s="1330"/>
      <c r="AC67" s="1330"/>
      <c r="AD67" s="1330"/>
      <c r="AE67" s="1330"/>
    </row>
    <row r="68" spans="1:59" ht="18.75" customHeight="1">
      <c r="B68" s="864">
        <v>9</v>
      </c>
      <c r="C68" s="898" t="s">
        <v>97</v>
      </c>
      <c r="D68" s="770">
        <f t="shared" si="47"/>
        <v>1394.9002691000005</v>
      </c>
      <c r="E68" s="868">
        <f t="shared" si="48"/>
        <v>69.759232113045641</v>
      </c>
      <c r="F68" s="772">
        <f t="shared" si="49"/>
        <v>131.85407479999998</v>
      </c>
      <c r="G68" s="868">
        <f t="shared" si="50"/>
        <v>6.5940477701382338</v>
      </c>
      <c r="H68" s="772">
        <f t="shared" si="51"/>
        <v>472.83800659999986</v>
      </c>
      <c r="I68" s="866">
        <f t="shared" si="52"/>
        <v>23.646720116816116</v>
      </c>
      <c r="J68" s="867"/>
      <c r="K68" s="899"/>
      <c r="L68" s="900">
        <f t="shared" si="53"/>
        <v>1999.5923505000005</v>
      </c>
      <c r="M68" s="374"/>
      <c r="N68" s="374"/>
      <c r="O68" s="298"/>
      <c r="P68" s="298"/>
      <c r="Q68" s="298"/>
      <c r="R68" s="298"/>
      <c r="S68" s="298"/>
      <c r="T68" s="298"/>
      <c r="U68" s="298"/>
      <c r="V68" s="298"/>
      <c r="Z68" s="1330"/>
      <c r="AA68" s="1330"/>
      <c r="AB68" s="1330"/>
      <c r="AC68" s="1330"/>
      <c r="AD68" s="1330"/>
      <c r="AE68" s="1330"/>
    </row>
    <row r="69" spans="1:59" ht="18.75" customHeight="1">
      <c r="B69" s="864">
        <v>10</v>
      </c>
      <c r="C69" s="898" t="s">
        <v>98</v>
      </c>
      <c r="D69" s="770">
        <f t="shared" si="47"/>
        <v>1506.3070304999994</v>
      </c>
      <c r="E69" s="868">
        <f t="shared" si="48"/>
        <v>69.777345297414712</v>
      </c>
      <c r="F69" s="772">
        <f t="shared" si="49"/>
        <v>143.71490660000001</v>
      </c>
      <c r="G69" s="868">
        <f t="shared" si="50"/>
        <v>6.6573709470672942</v>
      </c>
      <c r="H69" s="772">
        <f t="shared" si="51"/>
        <v>508.71170930000051</v>
      </c>
      <c r="I69" s="866">
        <f t="shared" si="52"/>
        <v>23.565283755517996</v>
      </c>
      <c r="J69" s="867"/>
      <c r="K69" s="899"/>
      <c r="L69" s="900">
        <f t="shared" si="53"/>
        <v>2158.7336464</v>
      </c>
      <c r="M69" s="374"/>
      <c r="N69" s="374"/>
      <c r="O69" s="298"/>
      <c r="P69" s="298"/>
      <c r="Q69" s="298"/>
      <c r="R69" s="298"/>
      <c r="S69" s="298"/>
      <c r="T69" s="298"/>
      <c r="U69" s="298"/>
      <c r="V69" s="298"/>
      <c r="Z69" s="1330"/>
      <c r="AA69" s="1330"/>
      <c r="AB69" s="1330"/>
      <c r="AC69" s="1330"/>
      <c r="AD69" s="1330"/>
      <c r="AE69" s="1330"/>
    </row>
    <row r="70" spans="1:59" ht="18.75" customHeight="1">
      <c r="B70" s="864">
        <v>11</v>
      </c>
      <c r="C70" s="898" t="s">
        <v>99</v>
      </c>
      <c r="D70" s="770">
        <f t="shared" si="47"/>
        <v>1470.5845421000004</v>
      </c>
      <c r="E70" s="868">
        <f t="shared" si="48"/>
        <v>68.61833258850011</v>
      </c>
      <c r="F70" s="772">
        <f t="shared" si="49"/>
        <v>147.58388160000001</v>
      </c>
      <c r="G70" s="868">
        <f t="shared" si="50"/>
        <v>6.886350007371413</v>
      </c>
      <c r="H70" s="772">
        <f t="shared" si="51"/>
        <v>524.96809189999931</v>
      </c>
      <c r="I70" s="866">
        <f t="shared" si="52"/>
        <v>24.495317404128475</v>
      </c>
      <c r="J70" s="867"/>
      <c r="K70" s="899"/>
      <c r="L70" s="900">
        <f t="shared" si="53"/>
        <v>2143.1365155999997</v>
      </c>
      <c r="M70" s="374"/>
      <c r="N70" s="374"/>
      <c r="O70" s="298"/>
      <c r="P70" s="298"/>
      <c r="Q70" s="298"/>
      <c r="R70" s="298"/>
      <c r="S70" s="298"/>
      <c r="T70" s="298"/>
      <c r="U70" s="298"/>
      <c r="V70" s="298"/>
      <c r="Z70" s="1330"/>
      <c r="AA70" s="1330"/>
      <c r="AB70" s="1330"/>
      <c r="AC70" s="1330"/>
      <c r="AD70" s="1330"/>
      <c r="AE70" s="1330"/>
    </row>
    <row r="71" spans="1:59" ht="18.75" customHeight="1">
      <c r="B71" s="901">
        <v>12</v>
      </c>
      <c r="C71" s="902" t="s">
        <v>100</v>
      </c>
      <c r="D71" s="820">
        <f t="shared" si="47"/>
        <v>1552.0342718000002</v>
      </c>
      <c r="E71" s="874">
        <f t="shared" si="48"/>
        <v>69.410885021737585</v>
      </c>
      <c r="F71" s="822">
        <f t="shared" si="49"/>
        <v>153.03558050000001</v>
      </c>
      <c r="G71" s="874">
        <f t="shared" si="50"/>
        <v>6.8441369339099181</v>
      </c>
      <c r="H71" s="822">
        <f t="shared" si="51"/>
        <v>530.9400635999998</v>
      </c>
      <c r="I71" s="872">
        <f t="shared" si="52"/>
        <v>23.7449780443525</v>
      </c>
      <c r="J71" s="873"/>
      <c r="K71" s="903"/>
      <c r="L71" s="904">
        <f t="shared" si="53"/>
        <v>2236.0099159000001</v>
      </c>
      <c r="M71" s="374"/>
      <c r="N71" s="374"/>
      <c r="O71" s="298"/>
      <c r="P71" s="298"/>
      <c r="Q71" s="298"/>
      <c r="R71" s="298"/>
      <c r="S71" s="298"/>
      <c r="T71" s="298"/>
      <c r="U71" s="298"/>
      <c r="V71" s="298"/>
      <c r="Z71" s="1330"/>
      <c r="AA71" s="1330"/>
      <c r="AB71" s="1330"/>
      <c r="AC71" s="1330"/>
      <c r="AD71" s="1330"/>
      <c r="AE71" s="1330"/>
    </row>
    <row r="72" spans="1:59" ht="18.75" customHeight="1" thickBot="1">
      <c r="B72" s="905"/>
      <c r="C72" s="906" t="s">
        <v>101</v>
      </c>
      <c r="D72" s="907">
        <f>SUM(D66:D71)</f>
        <v>8815.3960074999995</v>
      </c>
      <c r="E72" s="908">
        <f t="shared" si="48"/>
        <v>69.925770260281496</v>
      </c>
      <c r="F72" s="909">
        <f>SUM(F66:F71)</f>
        <v>820.13288450000016</v>
      </c>
      <c r="G72" s="908">
        <f t="shared" si="50"/>
        <v>6.5054846788116887</v>
      </c>
      <c r="H72" s="909">
        <f>SUM(H66:H71)</f>
        <v>2971.2625307999988</v>
      </c>
      <c r="I72" s="908">
        <f t="shared" si="52"/>
        <v>23.568745060906814</v>
      </c>
      <c r="J72" s="910"/>
      <c r="K72" s="911"/>
      <c r="L72" s="912">
        <f>SUM(L66:L71)</f>
        <v>12606.791422799999</v>
      </c>
      <c r="M72" s="364"/>
      <c r="N72" s="364"/>
      <c r="O72" s="298"/>
      <c r="P72" s="298"/>
      <c r="Q72" s="298"/>
      <c r="R72" s="298"/>
      <c r="S72" s="298"/>
      <c r="T72" s="298"/>
      <c r="U72" s="298"/>
      <c r="V72" s="298"/>
      <c r="Z72" s="1330"/>
      <c r="AA72" s="1330"/>
      <c r="AB72" s="1330"/>
      <c r="AC72" s="1330"/>
      <c r="AD72" s="1330"/>
      <c r="AE72" s="1330"/>
    </row>
    <row r="73" spans="1:59" ht="18.75" customHeight="1" thickBot="1">
      <c r="B73" s="302"/>
      <c r="C73" s="363"/>
      <c r="D73" s="364"/>
      <c r="E73" s="365"/>
      <c r="F73" s="364"/>
      <c r="G73" s="365"/>
      <c r="H73" s="364"/>
      <c r="I73" s="365"/>
      <c r="J73" s="366"/>
      <c r="K73" s="365"/>
      <c r="L73" s="364"/>
      <c r="M73" s="364"/>
      <c r="N73" s="364"/>
      <c r="O73" s="298"/>
      <c r="P73" s="298"/>
      <c r="Q73" s="298"/>
      <c r="R73" s="298"/>
      <c r="S73" s="298"/>
      <c r="T73" s="298"/>
      <c r="U73" s="298"/>
      <c r="V73" s="298"/>
      <c r="AE73" s="1330"/>
    </row>
    <row r="74" spans="1:59" s="734" customFormat="1" ht="18.75" customHeight="1" thickBot="1">
      <c r="A74" s="725"/>
      <c r="B74" s="725"/>
      <c r="C74" s="913" t="s">
        <v>102</v>
      </c>
      <c r="D74" s="914">
        <f>SUM(D64,D72)</f>
        <v>16044.4032381</v>
      </c>
      <c r="E74" s="915">
        <f>(D74/$L74)*100</f>
        <v>70.192527662690338</v>
      </c>
      <c r="F74" s="916">
        <f>SUM(F64,F72)</f>
        <v>1460.2973556000002</v>
      </c>
      <c r="G74" s="915">
        <f>(F74/$L74)*100</f>
        <v>6.3886428811075548</v>
      </c>
      <c r="H74" s="916">
        <f>SUM(H64,H72)</f>
        <v>5353.0077298999968</v>
      </c>
      <c r="I74" s="915">
        <f>(H74/$L74)*100</f>
        <v>23.418829456202104</v>
      </c>
      <c r="J74" s="917"/>
      <c r="K74" s="915"/>
      <c r="L74" s="376">
        <f>SUM(L64,L72)</f>
        <v>22857.708323599996</v>
      </c>
      <c r="M74" s="377"/>
      <c r="N74" s="377"/>
      <c r="O74" s="725"/>
      <c r="P74" s="725"/>
      <c r="Q74" s="725"/>
      <c r="R74" s="725"/>
      <c r="S74" s="725"/>
      <c r="T74" s="725"/>
      <c r="U74" s="725"/>
      <c r="V74" s="725"/>
      <c r="W74" s="725"/>
      <c r="X74" s="918"/>
      <c r="Y74" s="1391"/>
      <c r="Z74" s="1391"/>
      <c r="AA74" s="1391"/>
      <c r="AB74" s="1391"/>
      <c r="AC74" s="1391"/>
      <c r="AD74" s="1391"/>
      <c r="AE74" s="1392"/>
      <c r="AF74" s="1391"/>
      <c r="AG74" s="1391"/>
      <c r="AH74" s="1391"/>
      <c r="AI74" s="1391"/>
      <c r="AJ74" s="1391"/>
      <c r="AK74" s="1391"/>
      <c r="AL74" s="1391"/>
      <c r="AM74" s="1391"/>
      <c r="AN74" s="1391"/>
      <c r="AO74" s="1391"/>
      <c r="AP74" s="1391"/>
      <c r="AQ74" s="1391"/>
      <c r="AR74" s="1391"/>
      <c r="AS74" s="1391"/>
      <c r="AT74" s="1391"/>
      <c r="AU74" s="1391"/>
      <c r="AV74" s="1391"/>
      <c r="AW74" s="1391"/>
      <c r="AX74" s="1391"/>
      <c r="AY74" s="1391"/>
      <c r="AZ74" s="1391"/>
      <c r="BA74" s="1391"/>
      <c r="BB74" s="1391"/>
      <c r="BC74" s="1391"/>
      <c r="BD74" s="1391"/>
      <c r="BE74" s="1391"/>
      <c r="BF74" s="1391"/>
      <c r="BG74" s="1391"/>
    </row>
    <row r="75" spans="1:59" ht="18.75" customHeight="1">
      <c r="B75" s="298"/>
      <c r="C75" s="298"/>
      <c r="D75" s="301"/>
      <c r="E75" s="301"/>
      <c r="F75" s="301"/>
      <c r="G75" s="301"/>
      <c r="H75" s="301"/>
      <c r="I75" s="301"/>
      <c r="J75" s="301"/>
      <c r="K75" s="301"/>
      <c r="L75" s="378"/>
      <c r="M75" s="378"/>
      <c r="N75" s="378"/>
      <c r="O75" s="298"/>
      <c r="P75" s="298"/>
      <c r="Q75" s="298"/>
      <c r="R75" s="298"/>
      <c r="S75" s="298"/>
      <c r="T75" s="298"/>
      <c r="U75" s="298"/>
      <c r="V75" s="298"/>
      <c r="AE75" s="1330"/>
    </row>
    <row r="76" spans="1:59" ht="18.75" customHeight="1">
      <c r="B76" s="298"/>
      <c r="C76" s="301"/>
      <c r="D76" s="301"/>
      <c r="E76" s="301"/>
      <c r="F76" s="301"/>
      <c r="G76" s="301"/>
      <c r="H76" s="301"/>
      <c r="I76" s="301"/>
      <c r="J76" s="301"/>
      <c r="K76" s="301"/>
      <c r="L76" s="379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AE76" s="1330"/>
    </row>
    <row r="77" spans="1:59">
      <c r="B77" s="302"/>
      <c r="C77" s="380"/>
      <c r="D77" s="380"/>
      <c r="E77" s="380"/>
      <c r="F77" s="380"/>
      <c r="G77" s="380"/>
      <c r="H77" s="380"/>
      <c r="I77" s="380"/>
      <c r="J77" s="302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AE77" s="1330"/>
    </row>
    <row r="78" spans="1:59">
      <c r="B78" s="302"/>
      <c r="C78" s="380"/>
      <c r="D78" s="380"/>
      <c r="E78" s="380"/>
      <c r="F78" s="380"/>
      <c r="G78" s="380"/>
      <c r="H78" s="380"/>
      <c r="I78" s="380"/>
      <c r="J78" s="302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AE78" s="1330"/>
    </row>
    <row r="79" spans="1:59"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AE79" s="1330"/>
    </row>
    <row r="80" spans="1:59" ht="15.75">
      <c r="B80" s="856" t="s">
        <v>106</v>
      </c>
      <c r="C80" s="857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</row>
    <row r="81" spans="1:59" ht="15">
      <c r="B81" s="362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</row>
    <row r="82" spans="1:59" s="920" customFormat="1" ht="18.75" customHeight="1" thickBot="1">
      <c r="A82" s="757"/>
      <c r="B82" s="748"/>
      <c r="C82" s="757"/>
      <c r="D82" s="757"/>
      <c r="E82" s="757"/>
      <c r="F82" s="757"/>
      <c r="G82" s="757"/>
      <c r="H82" s="757"/>
      <c r="I82" s="757"/>
      <c r="J82" s="757"/>
      <c r="K82" s="757"/>
      <c r="L82" s="757"/>
      <c r="M82" s="757"/>
      <c r="N82" s="757"/>
      <c r="O82" s="757"/>
      <c r="P82" s="757"/>
      <c r="Q82" s="757"/>
      <c r="R82" s="757"/>
      <c r="S82" s="757"/>
      <c r="T82" s="757"/>
      <c r="U82" s="757"/>
      <c r="V82" s="757"/>
      <c r="W82" s="757"/>
      <c r="X82" s="919"/>
      <c r="Y82" s="1393"/>
      <c r="Z82" s="1393"/>
      <c r="AA82" s="1393"/>
      <c r="AB82" s="1393"/>
      <c r="AC82" s="1393"/>
      <c r="AD82" s="1393"/>
      <c r="AE82" s="1393"/>
      <c r="AF82" s="1393"/>
      <c r="AG82" s="1393"/>
      <c r="AH82" s="1393"/>
      <c r="AI82" s="1393"/>
      <c r="AJ82" s="1393"/>
      <c r="AK82" s="1393"/>
      <c r="AL82" s="1393"/>
      <c r="AM82" s="1393"/>
      <c r="AN82" s="1393"/>
      <c r="AO82" s="1393"/>
      <c r="AP82" s="1393"/>
      <c r="AQ82" s="1393"/>
      <c r="AR82" s="1393"/>
      <c r="AS82" s="1393"/>
      <c r="AT82" s="1393"/>
      <c r="AU82" s="1393"/>
      <c r="AV82" s="1393"/>
      <c r="AW82" s="1393"/>
      <c r="AX82" s="1393"/>
      <c r="AY82" s="1393"/>
      <c r="AZ82" s="1393"/>
      <c r="BA82" s="1393"/>
      <c r="BB82" s="1393"/>
      <c r="BC82" s="1393"/>
      <c r="BD82" s="1393"/>
      <c r="BE82" s="1393"/>
      <c r="BF82" s="1393"/>
      <c r="BG82" s="1393"/>
    </row>
    <row r="83" spans="1:59" s="920" customFormat="1" ht="18.75" customHeight="1">
      <c r="A83" s="757"/>
      <c r="B83" s="1866" t="s">
        <v>0</v>
      </c>
      <c r="C83" s="1868" t="s">
        <v>85</v>
      </c>
      <c r="D83" s="1664" t="s">
        <v>103</v>
      </c>
      <c r="E83" s="1665"/>
      <c r="F83" s="1665"/>
      <c r="G83" s="1665"/>
      <c r="H83" s="1665"/>
      <c r="I83" s="1665"/>
      <c r="J83" s="1666"/>
      <c r="K83" s="1666"/>
      <c r="L83" s="1666"/>
      <c r="M83" s="1664" t="s">
        <v>84</v>
      </c>
      <c r="N83" s="1665"/>
      <c r="O83" s="1667"/>
      <c r="P83" s="1668"/>
      <c r="Q83" s="1668"/>
      <c r="R83" s="1668"/>
      <c r="S83" s="1668"/>
      <c r="T83" s="1668"/>
      <c r="U83" s="1668"/>
      <c r="V83" s="1679"/>
      <c r="W83" s="757"/>
      <c r="X83" s="919"/>
      <c r="Y83" s="1393"/>
      <c r="Z83" s="1393"/>
      <c r="AA83" s="1393"/>
      <c r="AB83" s="1393"/>
      <c r="AC83" s="1393"/>
      <c r="AD83" s="1393"/>
      <c r="AE83" s="1393"/>
      <c r="AF83" s="1393"/>
      <c r="AG83" s="1393"/>
      <c r="AH83" s="1393"/>
      <c r="AI83" s="1393"/>
      <c r="AJ83" s="1393"/>
      <c r="AK83" s="1393"/>
      <c r="AL83" s="1393"/>
      <c r="AM83" s="1393"/>
      <c r="AN83" s="1393"/>
      <c r="AO83" s="1393"/>
      <c r="AP83" s="1393"/>
      <c r="AQ83" s="1393"/>
      <c r="AR83" s="1393"/>
      <c r="AS83" s="1393"/>
      <c r="AT83" s="1393"/>
      <c r="AU83" s="1393"/>
      <c r="AV83" s="1393"/>
      <c r="AW83" s="1393"/>
      <c r="AX83" s="1393"/>
      <c r="AY83" s="1393"/>
      <c r="AZ83" s="1393"/>
      <c r="BA83" s="1393"/>
      <c r="BB83" s="1393"/>
      <c r="BC83" s="1393"/>
      <c r="BD83" s="1393"/>
      <c r="BE83" s="1393"/>
      <c r="BF83" s="1393"/>
      <c r="BG83" s="1393"/>
    </row>
    <row r="84" spans="1:59" s="920" customFormat="1" ht="18.75" customHeight="1" thickBot="1">
      <c r="A84" s="757"/>
      <c r="B84" s="1867"/>
      <c r="C84" s="1869"/>
      <c r="D84" s="1671" t="s">
        <v>45</v>
      </c>
      <c r="E84" s="1672" t="s">
        <v>86</v>
      </c>
      <c r="F84" s="1673" t="s">
        <v>46</v>
      </c>
      <c r="G84" s="1672" t="s">
        <v>86</v>
      </c>
      <c r="H84" s="1673" t="s">
        <v>47</v>
      </c>
      <c r="I84" s="1672" t="s">
        <v>86</v>
      </c>
      <c r="J84" s="1673" t="s">
        <v>48</v>
      </c>
      <c r="K84" s="1672" t="s">
        <v>86</v>
      </c>
      <c r="L84" s="1674" t="s">
        <v>87</v>
      </c>
      <c r="M84" s="1671" t="s">
        <v>45</v>
      </c>
      <c r="N84" s="1672" t="s">
        <v>86</v>
      </c>
      <c r="O84" s="1675" t="s">
        <v>46</v>
      </c>
      <c r="P84" s="1672" t="s">
        <v>86</v>
      </c>
      <c r="Q84" s="1672" t="s">
        <v>47</v>
      </c>
      <c r="R84" s="1672" t="s">
        <v>86</v>
      </c>
      <c r="S84" s="1672" t="s">
        <v>48</v>
      </c>
      <c r="T84" s="1672" t="s">
        <v>86</v>
      </c>
      <c r="U84" s="1680" t="s">
        <v>87</v>
      </c>
      <c r="V84" s="1681" t="s">
        <v>49</v>
      </c>
      <c r="W84" s="757"/>
      <c r="X84" s="919"/>
      <c r="Y84" s="1393"/>
      <c r="Z84" s="1393"/>
      <c r="AA84" s="1393"/>
      <c r="AB84" s="1393"/>
      <c r="AC84" s="1393"/>
      <c r="AD84" s="1393"/>
      <c r="AE84" s="1393"/>
      <c r="AF84" s="1393"/>
      <c r="AG84" s="1393"/>
      <c r="AH84" s="1393"/>
      <c r="AI84" s="1393"/>
      <c r="AJ84" s="1393"/>
      <c r="AK84" s="1393"/>
      <c r="AL84" s="1393"/>
      <c r="AM84" s="1393"/>
      <c r="AN84" s="1393"/>
      <c r="AO84" s="1393"/>
      <c r="AP84" s="1393"/>
      <c r="AQ84" s="1393"/>
      <c r="AR84" s="1393"/>
      <c r="AS84" s="1393"/>
      <c r="AT84" s="1393"/>
      <c r="AU84" s="1393"/>
      <c r="AV84" s="1393"/>
      <c r="AW84" s="1393"/>
      <c r="AX84" s="1393"/>
      <c r="AY84" s="1393"/>
      <c r="AZ84" s="1393"/>
      <c r="BA84" s="1393"/>
      <c r="BB84" s="1393"/>
      <c r="BC84" s="1393"/>
      <c r="BD84" s="1393"/>
      <c r="BE84" s="1393"/>
      <c r="BF84" s="1393"/>
      <c r="BG84" s="1393"/>
    </row>
    <row r="85" spans="1:59" s="920" customFormat="1" ht="18.75" customHeight="1">
      <c r="A85" s="757"/>
      <c r="B85" s="735">
        <v>1</v>
      </c>
      <c r="C85" s="921" t="s">
        <v>88</v>
      </c>
      <c r="D85" s="922">
        <f>+D7+D58</f>
        <v>1480.6967094000011</v>
      </c>
      <c r="E85" s="923">
        <f t="shared" ref="E85:E91" si="54">(D85/$L85)*100</f>
        <v>61.141402245599394</v>
      </c>
      <c r="F85" s="924">
        <f t="shared" ref="F85:F90" si="55">+F7+F58</f>
        <v>161.2598495</v>
      </c>
      <c r="G85" s="923">
        <f t="shared" ref="G85:G91" si="56">(F85/$L85)*100</f>
        <v>6.6587932976089279</v>
      </c>
      <c r="H85" s="924">
        <f t="shared" ref="H85:H90" si="57">+H7+H58</f>
        <v>779.79571529999964</v>
      </c>
      <c r="I85" s="923">
        <f t="shared" ref="I85:I91" si="58">(H85/$L85)*100</f>
        <v>32.199574157135729</v>
      </c>
      <c r="J85" s="1814">
        <f t="shared" ref="J85:J90" si="59">+J7+J58</f>
        <v>5.5773000000000003E-3</v>
      </c>
      <c r="K85" s="923">
        <f t="shared" ref="K85:K90" si="60">(J85/$L85)*100</f>
        <v>2.3029965595220447E-4</v>
      </c>
      <c r="L85" s="926">
        <f t="shared" ref="L85:L90" si="61">SUM(D85,F85,H85,J85)</f>
        <v>2421.7578515000005</v>
      </c>
      <c r="M85" s="927">
        <f t="shared" ref="M85:M91" si="62">M7</f>
        <v>9.5580999999999999E-2</v>
      </c>
      <c r="N85" s="928">
        <f t="shared" ref="N85:N91" si="63">(M85/$U85)*100</f>
        <v>5.8418932109492883E-3</v>
      </c>
      <c r="O85" s="929">
        <f t="shared" ref="O85:O91" si="64">O7</f>
        <v>0.52274140000000002</v>
      </c>
      <c r="P85" s="923">
        <f t="shared" ref="P85:P91" si="65">(O85/$U85)*100</f>
        <v>3.1949858609369296E-2</v>
      </c>
      <c r="Q85" s="930">
        <f t="shared" ref="Q85:Q91" si="66">Q7</f>
        <v>360.94096029999974</v>
      </c>
      <c r="R85" s="923">
        <f t="shared" ref="R85:R91" si="67">(Q85/$U85)*100</f>
        <v>22.060645374395381</v>
      </c>
      <c r="S85" s="930">
        <f t="shared" ref="S85:S91" si="68">S7</f>
        <v>1274.5712754700014</v>
      </c>
      <c r="T85" s="923">
        <f t="shared" ref="T85:T91" si="69">(S85/$U85)*100</f>
        <v>77.901562873784286</v>
      </c>
      <c r="U85" s="930">
        <f t="shared" ref="U85:U90" si="70">SUM(M85,O85,Q85,S85)</f>
        <v>1636.1305581700012</v>
      </c>
      <c r="V85" s="931">
        <f t="shared" ref="V85:V90" si="71">L85+U85</f>
        <v>4057.8884096700017</v>
      </c>
      <c r="W85" s="757"/>
      <c r="X85" s="919"/>
      <c r="Y85" s="1816"/>
      <c r="Z85" s="1393"/>
      <c r="AA85" s="1393"/>
      <c r="AB85" s="1393"/>
      <c r="AC85" s="1393"/>
      <c r="AD85" s="1393"/>
      <c r="AE85" s="1393"/>
      <c r="AF85" s="1393"/>
      <c r="AG85" s="1393"/>
      <c r="AH85" s="1393"/>
      <c r="AI85" s="1393"/>
      <c r="AJ85" s="1393"/>
      <c r="AK85" s="1393"/>
      <c r="AL85" s="1393"/>
      <c r="AM85" s="1393"/>
      <c r="AN85" s="1393"/>
      <c r="AO85" s="1393"/>
      <c r="AP85" s="1393"/>
      <c r="AQ85" s="1393"/>
      <c r="AR85" s="1393"/>
      <c r="AS85" s="1393"/>
      <c r="AT85" s="1393"/>
      <c r="AU85" s="1393"/>
      <c r="AV85" s="1393"/>
      <c r="AW85" s="1393"/>
      <c r="AX85" s="1393"/>
      <c r="AY85" s="1393"/>
      <c r="AZ85" s="1393"/>
      <c r="BA85" s="1393"/>
      <c r="BB85" s="1393"/>
      <c r="BC85" s="1393"/>
      <c r="BD85" s="1393"/>
      <c r="BE85" s="1393"/>
      <c r="BF85" s="1393"/>
      <c r="BG85" s="1393"/>
    </row>
    <row r="86" spans="1:59" s="920" customFormat="1" ht="18.75" customHeight="1">
      <c r="A86" s="757"/>
      <c r="B86" s="768">
        <v>2</v>
      </c>
      <c r="C86" s="769" t="s">
        <v>89</v>
      </c>
      <c r="D86" s="932">
        <f t="shared" ref="D86:D90" si="72">+D8+D59</f>
        <v>1385.9609748000003</v>
      </c>
      <c r="E86" s="933">
        <f t="shared" si="54"/>
        <v>59.753467249979508</v>
      </c>
      <c r="F86" s="934">
        <f t="shared" si="55"/>
        <v>156.71465349999997</v>
      </c>
      <c r="G86" s="933">
        <f t="shared" si="56"/>
        <v>6.7564989821271348</v>
      </c>
      <c r="H86" s="934">
        <f t="shared" si="57"/>
        <v>776.7761889999997</v>
      </c>
      <c r="I86" s="933">
        <f t="shared" si="58"/>
        <v>33.489449857470376</v>
      </c>
      <c r="J86" s="1815">
        <f t="shared" si="59"/>
        <v>1.3543599999999999E-2</v>
      </c>
      <c r="K86" s="933">
        <f t="shared" si="60"/>
        <v>5.8391042299268513E-4</v>
      </c>
      <c r="L86" s="936">
        <f t="shared" si="61"/>
        <v>2319.4653608999997</v>
      </c>
      <c r="M86" s="937">
        <f t="shared" si="62"/>
        <v>0.115603</v>
      </c>
      <c r="N86" s="938">
        <f t="shared" si="63"/>
        <v>7.0536010523821243E-3</v>
      </c>
      <c r="O86" s="939">
        <f t="shared" si="64"/>
        <v>0.78627391000000002</v>
      </c>
      <c r="P86" s="933">
        <f t="shared" si="65"/>
        <v>4.7975073994936182E-2</v>
      </c>
      <c r="Q86" s="940">
        <f t="shared" si="66"/>
        <v>370.0293036000017</v>
      </c>
      <c r="R86" s="933">
        <f t="shared" si="67"/>
        <v>22.577606855230371</v>
      </c>
      <c r="S86" s="940">
        <f t="shared" si="68"/>
        <v>1267.9905438900314</v>
      </c>
      <c r="T86" s="933">
        <f t="shared" si="69"/>
        <v>77.367364469722304</v>
      </c>
      <c r="U86" s="940">
        <f t="shared" si="70"/>
        <v>1638.9217244000331</v>
      </c>
      <c r="V86" s="941">
        <f t="shared" si="71"/>
        <v>3958.3870853000326</v>
      </c>
      <c r="W86" s="757"/>
      <c r="X86" s="919"/>
      <c r="Y86" s="1816"/>
      <c r="Z86" s="1393"/>
      <c r="AA86" s="1393"/>
      <c r="AB86" s="1393"/>
      <c r="AC86" s="1393"/>
      <c r="AD86" s="1393"/>
      <c r="AE86" s="1393"/>
      <c r="AF86" s="1393"/>
      <c r="AG86" s="1393"/>
      <c r="AH86" s="1393"/>
      <c r="AI86" s="1393"/>
      <c r="AJ86" s="1393"/>
      <c r="AK86" s="1393"/>
      <c r="AL86" s="1393"/>
      <c r="AM86" s="1393"/>
      <c r="AN86" s="1393"/>
      <c r="AO86" s="1393"/>
      <c r="AP86" s="1393"/>
      <c r="AQ86" s="1393"/>
      <c r="AR86" s="1393"/>
      <c r="AS86" s="1393"/>
      <c r="AT86" s="1393"/>
      <c r="AU86" s="1393"/>
      <c r="AV86" s="1393"/>
      <c r="AW86" s="1393"/>
      <c r="AX86" s="1393"/>
      <c r="AY86" s="1393"/>
      <c r="AZ86" s="1393"/>
      <c r="BA86" s="1393"/>
      <c r="BB86" s="1393"/>
      <c r="BC86" s="1393"/>
      <c r="BD86" s="1393"/>
      <c r="BE86" s="1393"/>
      <c r="BF86" s="1393"/>
      <c r="BG86" s="1393"/>
    </row>
    <row r="87" spans="1:59" s="920" customFormat="1" ht="18.75" customHeight="1">
      <c r="A87" s="757"/>
      <c r="B87" s="768">
        <v>3</v>
      </c>
      <c r="C87" s="769" t="s">
        <v>90</v>
      </c>
      <c r="D87" s="932">
        <f t="shared" si="72"/>
        <v>1208.7322688999993</v>
      </c>
      <c r="E87" s="933">
        <f t="shared" si="54"/>
        <v>61.336138790846398</v>
      </c>
      <c r="F87" s="934">
        <f t="shared" si="55"/>
        <v>132.39544359999999</v>
      </c>
      <c r="G87" s="933">
        <f t="shared" si="56"/>
        <v>6.7182994223488475</v>
      </c>
      <c r="H87" s="934">
        <f t="shared" si="57"/>
        <v>629.51388130000009</v>
      </c>
      <c r="I87" s="933">
        <f t="shared" si="58"/>
        <v>31.944171416321847</v>
      </c>
      <c r="J87" s="1815">
        <f t="shared" si="59"/>
        <v>2.73996E-2</v>
      </c>
      <c r="K87" s="933">
        <f t="shared" si="60"/>
        <v>1.3903704829052702E-3</v>
      </c>
      <c r="L87" s="936">
        <f t="shared" si="61"/>
        <v>1970.6689933999994</v>
      </c>
      <c r="M87" s="937">
        <f t="shared" si="62"/>
        <v>6.973E-2</v>
      </c>
      <c r="N87" s="938">
        <f t="shared" si="63"/>
        <v>4.452117917781803E-3</v>
      </c>
      <c r="O87" s="939">
        <f t="shared" si="64"/>
        <v>0.66142277999999999</v>
      </c>
      <c r="P87" s="933">
        <f t="shared" si="65"/>
        <v>4.2230492041690111E-2</v>
      </c>
      <c r="Q87" s="940">
        <f t="shared" si="66"/>
        <v>332.86537518999938</v>
      </c>
      <c r="R87" s="933">
        <f t="shared" si="67"/>
        <v>21.252773570809676</v>
      </c>
      <c r="S87" s="940">
        <f t="shared" si="68"/>
        <v>1232.6243423599999</v>
      </c>
      <c r="T87" s="933">
        <f t="shared" si="69"/>
        <v>78.700543819230845</v>
      </c>
      <c r="U87" s="940">
        <f t="shared" si="70"/>
        <v>1566.2208703299993</v>
      </c>
      <c r="V87" s="941">
        <f t="shared" si="71"/>
        <v>3536.889863729999</v>
      </c>
      <c r="W87" s="757"/>
      <c r="X87" s="919"/>
      <c r="Y87" s="1816"/>
      <c r="Z87" s="1393"/>
      <c r="AA87" s="1393"/>
      <c r="AB87" s="1393"/>
      <c r="AC87" s="1393"/>
      <c r="AD87" s="1393"/>
      <c r="AE87" s="1393"/>
      <c r="AF87" s="1393"/>
      <c r="AG87" s="1393"/>
      <c r="AH87" s="1393"/>
      <c r="AI87" s="1393"/>
      <c r="AJ87" s="1393"/>
      <c r="AK87" s="1393"/>
      <c r="AL87" s="1393"/>
      <c r="AM87" s="1393"/>
      <c r="AN87" s="1393"/>
      <c r="AO87" s="1393"/>
      <c r="AP87" s="1393"/>
      <c r="AQ87" s="1393"/>
      <c r="AR87" s="1393"/>
      <c r="AS87" s="1393"/>
      <c r="AT87" s="1393"/>
      <c r="AU87" s="1393"/>
      <c r="AV87" s="1393"/>
      <c r="AW87" s="1393"/>
      <c r="AX87" s="1393"/>
      <c r="AY87" s="1393"/>
      <c r="AZ87" s="1393"/>
      <c r="BA87" s="1393"/>
      <c r="BB87" s="1393"/>
      <c r="BC87" s="1393"/>
      <c r="BD87" s="1393"/>
      <c r="BE87" s="1393"/>
      <c r="BF87" s="1393"/>
      <c r="BG87" s="1393"/>
    </row>
    <row r="88" spans="1:59" s="920" customFormat="1" ht="18.75" customHeight="1">
      <c r="A88" s="757"/>
      <c r="B88" s="768">
        <v>4</v>
      </c>
      <c r="C88" s="769" t="s">
        <v>91</v>
      </c>
      <c r="D88" s="932">
        <f t="shared" si="72"/>
        <v>866.81365479999988</v>
      </c>
      <c r="E88" s="933">
        <f t="shared" si="54"/>
        <v>64.018972994984509</v>
      </c>
      <c r="F88" s="934">
        <f t="shared" si="55"/>
        <v>84.344608300000004</v>
      </c>
      <c r="G88" s="933">
        <f t="shared" si="56"/>
        <v>6.2293148834579801</v>
      </c>
      <c r="H88" s="934">
        <f t="shared" si="57"/>
        <v>402.75436280000002</v>
      </c>
      <c r="I88" s="933">
        <f t="shared" si="58"/>
        <v>29.745632793076531</v>
      </c>
      <c r="J88" s="935">
        <f t="shared" si="59"/>
        <v>8.2313800000000006E-2</v>
      </c>
      <c r="K88" s="933">
        <f t="shared" si="60"/>
        <v>6.0793284809644845E-3</v>
      </c>
      <c r="L88" s="936">
        <f t="shared" si="61"/>
        <v>1353.9949397</v>
      </c>
      <c r="M88" s="937">
        <f t="shared" si="62"/>
        <v>8.1290000000000008E-3</v>
      </c>
      <c r="N88" s="938">
        <f t="shared" si="63"/>
        <v>5.649135932350222E-4</v>
      </c>
      <c r="O88" s="939">
        <f t="shared" si="64"/>
        <v>0.48746830000000008</v>
      </c>
      <c r="P88" s="933">
        <f t="shared" si="65"/>
        <v>3.3875934179009443E-2</v>
      </c>
      <c r="Q88" s="940">
        <f t="shared" si="66"/>
        <v>249.51288805999957</v>
      </c>
      <c r="R88" s="933">
        <f t="shared" si="67"/>
        <v>17.339552485228467</v>
      </c>
      <c r="S88" s="940">
        <f t="shared" si="68"/>
        <v>1188.9726433199887</v>
      </c>
      <c r="T88" s="933">
        <f t="shared" si="69"/>
        <v>82.626006666999288</v>
      </c>
      <c r="U88" s="940">
        <f t="shared" si="70"/>
        <v>1438.9811286799884</v>
      </c>
      <c r="V88" s="941">
        <f t="shared" si="71"/>
        <v>2792.9760683799886</v>
      </c>
      <c r="W88" s="757"/>
      <c r="X88" s="919"/>
      <c r="Y88" s="1393"/>
      <c r="Z88" s="1393"/>
      <c r="AA88" s="1393"/>
      <c r="AB88" s="1393"/>
      <c r="AC88" s="1393"/>
      <c r="AD88" s="1393"/>
      <c r="AE88" s="1393"/>
      <c r="AF88" s="1393"/>
      <c r="AG88" s="1393"/>
      <c r="AH88" s="1393"/>
      <c r="AI88" s="1393"/>
      <c r="AJ88" s="1393"/>
      <c r="AK88" s="1393"/>
      <c r="AL88" s="1393"/>
      <c r="AM88" s="1393"/>
      <c r="AN88" s="1393"/>
      <c r="AO88" s="1393"/>
      <c r="AP88" s="1393"/>
      <c r="AQ88" s="1393"/>
      <c r="AR88" s="1393"/>
      <c r="AS88" s="1393"/>
      <c r="AT88" s="1393"/>
      <c r="AU88" s="1393"/>
      <c r="AV88" s="1393"/>
      <c r="AW88" s="1393"/>
      <c r="AX88" s="1393"/>
      <c r="AY88" s="1393"/>
      <c r="AZ88" s="1393"/>
      <c r="BA88" s="1393"/>
      <c r="BB88" s="1393"/>
      <c r="BC88" s="1393"/>
      <c r="BD88" s="1393"/>
      <c r="BE88" s="1393"/>
      <c r="BF88" s="1393"/>
      <c r="BG88" s="1393"/>
    </row>
    <row r="89" spans="1:59" s="920" customFormat="1" ht="18.75" customHeight="1">
      <c r="A89" s="757"/>
      <c r="B89" s="768">
        <v>5</v>
      </c>
      <c r="C89" s="769" t="s">
        <v>92</v>
      </c>
      <c r="D89" s="932">
        <f t="shared" si="72"/>
        <v>1031.0148412000001</v>
      </c>
      <c r="E89" s="933">
        <f t="shared" si="54"/>
        <v>64.532125906726563</v>
      </c>
      <c r="F89" s="934">
        <f t="shared" si="55"/>
        <v>103.27633340000001</v>
      </c>
      <c r="G89" s="933">
        <f t="shared" si="56"/>
        <v>6.464156560924847</v>
      </c>
      <c r="H89" s="934">
        <f t="shared" si="57"/>
        <v>463.29395559999978</v>
      </c>
      <c r="I89" s="933">
        <f t="shared" si="58"/>
        <v>28.997976246207081</v>
      </c>
      <c r="J89" s="935">
        <f t="shared" si="59"/>
        <v>9.1727199999999995E-2</v>
      </c>
      <c r="K89" s="933">
        <f t="shared" si="60"/>
        <v>5.7412861415088298E-3</v>
      </c>
      <c r="L89" s="936">
        <f t="shared" si="61"/>
        <v>1597.6768574</v>
      </c>
      <c r="M89" s="937">
        <f t="shared" si="62"/>
        <v>6.489E-3</v>
      </c>
      <c r="N89" s="938">
        <f t="shared" si="63"/>
        <v>4.6822527436209398E-4</v>
      </c>
      <c r="O89" s="939">
        <f t="shared" si="64"/>
        <v>0.36247770999999995</v>
      </c>
      <c r="P89" s="933">
        <f t="shared" si="65"/>
        <v>2.6155220406055408E-2</v>
      </c>
      <c r="Q89" s="940">
        <f t="shared" si="66"/>
        <v>243.83488018999961</v>
      </c>
      <c r="R89" s="933">
        <f t="shared" si="67"/>
        <v>17.594337136078114</v>
      </c>
      <c r="S89" s="940">
        <f t="shared" si="68"/>
        <v>1141.6675178699941</v>
      </c>
      <c r="T89" s="933">
        <f t="shared" si="69"/>
        <v>82.379039418241462</v>
      </c>
      <c r="U89" s="940">
        <f t="shared" si="70"/>
        <v>1385.8713647699938</v>
      </c>
      <c r="V89" s="941">
        <f t="shared" si="71"/>
        <v>2983.548222169994</v>
      </c>
      <c r="W89" s="757"/>
      <c r="X89" s="919"/>
      <c r="Y89" s="1393"/>
      <c r="Z89" s="1393"/>
      <c r="AA89" s="1393"/>
      <c r="AB89" s="1393"/>
      <c r="AC89" s="1393"/>
      <c r="AD89" s="1393"/>
      <c r="AE89" s="1393"/>
      <c r="AF89" s="1393"/>
      <c r="AG89" s="1393"/>
      <c r="AH89" s="1393"/>
      <c r="AI89" s="1393"/>
      <c r="AJ89" s="1393"/>
      <c r="AK89" s="1393"/>
      <c r="AL89" s="1393"/>
      <c r="AM89" s="1393"/>
      <c r="AN89" s="1393"/>
      <c r="AO89" s="1393"/>
      <c r="AP89" s="1393"/>
      <c r="AQ89" s="1393"/>
      <c r="AR89" s="1393"/>
      <c r="AS89" s="1393"/>
      <c r="AT89" s="1393"/>
      <c r="AU89" s="1393"/>
      <c r="AV89" s="1393"/>
      <c r="AW89" s="1393"/>
      <c r="AX89" s="1393"/>
      <c r="AY89" s="1393"/>
      <c r="AZ89" s="1393"/>
      <c r="BA89" s="1393"/>
      <c r="BB89" s="1393"/>
      <c r="BC89" s="1393"/>
      <c r="BD89" s="1393"/>
      <c r="BE89" s="1393"/>
      <c r="BF89" s="1393"/>
      <c r="BG89" s="1393"/>
    </row>
    <row r="90" spans="1:59" s="920" customFormat="1" ht="18.75" customHeight="1">
      <c r="A90" s="757"/>
      <c r="B90" s="735">
        <v>6</v>
      </c>
      <c r="C90" s="921" t="s">
        <v>93</v>
      </c>
      <c r="D90" s="922">
        <f t="shared" si="72"/>
        <v>1266.7946340000008</v>
      </c>
      <c r="E90" s="923">
        <f t="shared" si="54"/>
        <v>63.775963621559441</v>
      </c>
      <c r="F90" s="924">
        <f t="shared" si="55"/>
        <v>127.622257</v>
      </c>
      <c r="G90" s="923">
        <f t="shared" si="56"/>
        <v>6.4250607014596062</v>
      </c>
      <c r="H90" s="924">
        <f t="shared" si="57"/>
        <v>591.79362419999927</v>
      </c>
      <c r="I90" s="923">
        <f t="shared" si="58"/>
        <v>29.793470571686953</v>
      </c>
      <c r="J90" s="925">
        <f t="shared" si="59"/>
        <v>0.109349</v>
      </c>
      <c r="K90" s="923">
        <f t="shared" si="60"/>
        <v>5.5051052940076617E-3</v>
      </c>
      <c r="L90" s="942">
        <f t="shared" si="61"/>
        <v>1986.3198642</v>
      </c>
      <c r="M90" s="943">
        <f t="shared" si="62"/>
        <v>7.2690000000000003E-3</v>
      </c>
      <c r="N90" s="944">
        <f t="shared" si="63"/>
        <v>5.4651764735456302E-4</v>
      </c>
      <c r="O90" s="929">
        <f t="shared" si="64"/>
        <v>1.13865309</v>
      </c>
      <c r="P90" s="923">
        <f t="shared" si="65"/>
        <v>8.5609300852910103E-2</v>
      </c>
      <c r="Q90" s="930">
        <f t="shared" si="66"/>
        <v>254.25859145000004</v>
      </c>
      <c r="R90" s="923">
        <f t="shared" si="67"/>
        <v>19.116358126143769</v>
      </c>
      <c r="S90" s="930">
        <f t="shared" si="68"/>
        <v>1074.6531772200033</v>
      </c>
      <c r="T90" s="923">
        <f t="shared" si="69"/>
        <v>80.797486055355961</v>
      </c>
      <c r="U90" s="930">
        <f t="shared" si="70"/>
        <v>1330.0576907600034</v>
      </c>
      <c r="V90" s="945">
        <f t="shared" si="71"/>
        <v>3316.3775549600032</v>
      </c>
      <c r="W90" s="757"/>
      <c r="X90" s="919"/>
      <c r="Y90" s="1393"/>
      <c r="Z90" s="1393"/>
      <c r="AA90" s="1393"/>
      <c r="AB90" s="1393"/>
      <c r="AC90" s="1393"/>
      <c r="AD90" s="1393"/>
      <c r="AE90" s="1393"/>
      <c r="AF90" s="1393"/>
      <c r="AG90" s="1393"/>
      <c r="AH90" s="1393"/>
      <c r="AI90" s="1393"/>
      <c r="AJ90" s="1393"/>
      <c r="AK90" s="1393"/>
      <c r="AL90" s="1393"/>
      <c r="AM90" s="1393"/>
      <c r="AN90" s="1393"/>
      <c r="AO90" s="1393"/>
      <c r="AP90" s="1393"/>
      <c r="AQ90" s="1393"/>
      <c r="AR90" s="1393"/>
      <c r="AS90" s="1393"/>
      <c r="AT90" s="1393"/>
      <c r="AU90" s="1393"/>
      <c r="AV90" s="1393"/>
      <c r="AW90" s="1393"/>
      <c r="AX90" s="1393"/>
      <c r="AY90" s="1393"/>
      <c r="AZ90" s="1393"/>
      <c r="BA90" s="1393"/>
      <c r="BB90" s="1393"/>
      <c r="BC90" s="1393"/>
      <c r="BD90" s="1393"/>
      <c r="BE90" s="1393"/>
      <c r="BF90" s="1393"/>
      <c r="BG90" s="1393"/>
    </row>
    <row r="91" spans="1:59" s="920" customFormat="1" ht="18.75" customHeight="1">
      <c r="A91" s="757"/>
      <c r="B91" s="788"/>
      <c r="C91" s="789" t="s">
        <v>94</v>
      </c>
      <c r="D91" s="946">
        <f>D13+D64</f>
        <v>7240.0130831000015</v>
      </c>
      <c r="E91" s="947">
        <f t="shared" si="54"/>
        <v>62.14665455632781</v>
      </c>
      <c r="F91" s="948">
        <f>F13+F64</f>
        <v>765.61314530000004</v>
      </c>
      <c r="G91" s="947">
        <f t="shared" si="56"/>
        <v>6.5718521663734295</v>
      </c>
      <c r="H91" s="948">
        <f>H13+H64</f>
        <v>3643.9277281999985</v>
      </c>
      <c r="I91" s="947">
        <f t="shared" si="58"/>
        <v>31.278661399283799</v>
      </c>
      <c r="J91" s="948">
        <f>J13+J64</f>
        <v>0.3299105</v>
      </c>
      <c r="K91" s="947">
        <f>(J91/$L91)*100</f>
        <v>2.8318780149533323E-3</v>
      </c>
      <c r="L91" s="949">
        <f>SUM(L85:L90)</f>
        <v>11649.883867100001</v>
      </c>
      <c r="M91" s="950">
        <f t="shared" si="62"/>
        <v>0.30280100000000004</v>
      </c>
      <c r="N91" s="796">
        <f t="shared" si="63"/>
        <v>3.3658829378334283E-3</v>
      </c>
      <c r="O91" s="951">
        <f t="shared" si="64"/>
        <v>3.9590371900000001</v>
      </c>
      <c r="P91" s="947">
        <f t="shared" si="65"/>
        <v>4.4007964729538537E-2</v>
      </c>
      <c r="Q91" s="952">
        <f t="shared" si="66"/>
        <v>1811.4419987900001</v>
      </c>
      <c r="R91" s="947">
        <f t="shared" si="67"/>
        <v>20.135672328037696</v>
      </c>
      <c r="S91" s="952">
        <f t="shared" si="68"/>
        <v>7180.479500130019</v>
      </c>
      <c r="T91" s="947">
        <f t="shared" si="69"/>
        <v>79.816953824294941</v>
      </c>
      <c r="U91" s="952">
        <f>SUM(U85:U90)</f>
        <v>8996.1833371100183</v>
      </c>
      <c r="V91" s="953">
        <f>SUM(V85:V90)</f>
        <v>20646.06720421002</v>
      </c>
      <c r="W91" s="757"/>
      <c r="X91" s="919"/>
      <c r="Y91" s="1393"/>
      <c r="Z91" s="1393"/>
      <c r="AA91" s="1393"/>
      <c r="AB91" s="1393"/>
      <c r="AC91" s="1393"/>
      <c r="AD91" s="1393"/>
      <c r="AE91" s="1393"/>
      <c r="AF91" s="1393"/>
      <c r="AG91" s="1393"/>
      <c r="AH91" s="1393"/>
      <c r="AI91" s="1393"/>
      <c r="AJ91" s="1393"/>
      <c r="AK91" s="1393"/>
      <c r="AL91" s="1393"/>
      <c r="AM91" s="1393"/>
      <c r="AN91" s="1393"/>
      <c r="AO91" s="1393"/>
      <c r="AP91" s="1393"/>
      <c r="AQ91" s="1393"/>
      <c r="AR91" s="1393"/>
      <c r="AS91" s="1393"/>
      <c r="AT91" s="1393"/>
      <c r="AU91" s="1393"/>
      <c r="AV91" s="1393"/>
      <c r="AW91" s="1393"/>
      <c r="AX91" s="1393"/>
      <c r="AY91" s="1393"/>
      <c r="AZ91" s="1393"/>
      <c r="BA91" s="1393"/>
      <c r="BB91" s="1393"/>
      <c r="BC91" s="1393"/>
      <c r="BD91" s="1393"/>
      <c r="BE91" s="1393"/>
      <c r="BF91" s="1393"/>
      <c r="BG91" s="1393"/>
    </row>
    <row r="92" spans="1:59" s="920" customFormat="1" ht="18.75" customHeight="1">
      <c r="A92" s="757"/>
      <c r="B92" s="788"/>
      <c r="C92" s="954"/>
      <c r="D92" s="954"/>
      <c r="E92" s="954"/>
      <c r="F92" s="1314"/>
      <c r="G92" s="954"/>
      <c r="H92" s="1314"/>
      <c r="I92" s="1314"/>
      <c r="J92" s="1314"/>
      <c r="K92" s="1314"/>
      <c r="L92" s="1314"/>
      <c r="M92" s="1314"/>
      <c r="N92" s="1314"/>
      <c r="O92" s="1314"/>
      <c r="P92" s="1314"/>
      <c r="Q92" s="955"/>
      <c r="R92" s="954"/>
      <c r="S92" s="955"/>
      <c r="T92" s="954"/>
      <c r="U92" s="955"/>
      <c r="V92" s="1315"/>
      <c r="W92" s="757"/>
      <c r="X92" s="956"/>
      <c r="Y92" s="1393"/>
      <c r="Z92" s="1393"/>
      <c r="AA92" s="1393"/>
      <c r="AB92" s="1393"/>
      <c r="AC92" s="1393"/>
      <c r="AD92" s="1393"/>
      <c r="AE92" s="1393"/>
      <c r="AF92" s="1393"/>
      <c r="AG92" s="1393"/>
      <c r="AH92" s="1393"/>
      <c r="AI92" s="1393"/>
      <c r="AJ92" s="1393"/>
      <c r="AK92" s="1393"/>
      <c r="AL92" s="1393"/>
      <c r="AM92" s="1393"/>
      <c r="AN92" s="1393"/>
      <c r="AO92" s="1393"/>
      <c r="AP92" s="1393"/>
      <c r="AQ92" s="1393"/>
      <c r="AR92" s="1393"/>
      <c r="AS92" s="1393"/>
      <c r="AT92" s="1393"/>
      <c r="AU92" s="1393"/>
      <c r="AV92" s="1393"/>
      <c r="AW92" s="1393"/>
      <c r="AX92" s="1393"/>
      <c r="AY92" s="1393"/>
      <c r="AZ92" s="1393"/>
      <c r="BA92" s="1393"/>
      <c r="BB92" s="1393"/>
      <c r="BC92" s="1393"/>
      <c r="BD92" s="1393"/>
      <c r="BE92" s="1393"/>
      <c r="BF92" s="1393"/>
      <c r="BG92" s="1393"/>
    </row>
    <row r="93" spans="1:59" s="920" customFormat="1" ht="18.75" customHeight="1">
      <c r="A93" s="757"/>
      <c r="B93" s="735">
        <v>7</v>
      </c>
      <c r="C93" s="921" t="s">
        <v>95</v>
      </c>
      <c r="D93" s="922">
        <f t="shared" ref="D93:D98" si="73">+D15+D66</f>
        <v>1413.4216688000001</v>
      </c>
      <c r="E93" s="923">
        <f t="shared" ref="E93:E99" si="74">(D93/$L93)*100</f>
        <v>63.166626861188782</v>
      </c>
      <c r="F93" s="924">
        <f t="shared" ref="F93:F98" si="75">+F15+F66</f>
        <v>138.98752850000002</v>
      </c>
      <c r="G93" s="923">
        <f t="shared" ref="G93:G99" si="76">(F93/$L93)*100</f>
        <v>6.2114325433910054</v>
      </c>
      <c r="H93" s="924">
        <f t="shared" ref="H93:H98" si="77">+H15+H66</f>
        <v>685.12639369999965</v>
      </c>
      <c r="I93" s="923">
        <f t="shared" ref="I93:I99" si="78">(H93/$L93)*100</f>
        <v>30.618692368245799</v>
      </c>
      <c r="J93" s="925">
        <f t="shared" ref="J93:J98" si="79">+J15+J66</f>
        <v>7.26826E-2</v>
      </c>
      <c r="K93" s="923">
        <f t="shared" ref="K93:K99" si="80">(J93/$L93)*100</f>
        <v>3.2482271744135012E-3</v>
      </c>
      <c r="L93" s="924">
        <f t="shared" ref="L93:L98" si="81">SUM(D93,F93,H93,J93)</f>
        <v>2237.6082735999998</v>
      </c>
      <c r="M93" s="1312">
        <f t="shared" ref="M93:M99" si="82">M15</f>
        <v>4.5024000000000002E-2</v>
      </c>
      <c r="N93" s="1313">
        <f t="shared" ref="N93:N99" si="83">(M93/$U93)*100</f>
        <v>3.2125103999538392E-3</v>
      </c>
      <c r="O93" s="929">
        <f t="shared" ref="O93:O99" si="84">O15</f>
        <v>1.6514042</v>
      </c>
      <c r="P93" s="923">
        <f t="shared" ref="P93:P99" si="85">(O93/$U93)*100</f>
        <v>0.11782945022715552</v>
      </c>
      <c r="Q93" s="930">
        <f t="shared" ref="Q93:Q99" si="86">Q15</f>
        <v>272.68636387999891</v>
      </c>
      <c r="R93" s="923">
        <f t="shared" ref="R93:R99" si="87">(Q93/$U93)*100</f>
        <v>19.456462772967605</v>
      </c>
      <c r="S93" s="930">
        <f t="shared" ref="S93:S99" si="88">S15</f>
        <v>1127.1379625499924</v>
      </c>
      <c r="T93" s="923">
        <f t="shared" ref="T93:T99" si="89">(S93/$U93)*100</f>
        <v>80.422495266405292</v>
      </c>
      <c r="U93" s="930">
        <f t="shared" ref="U93:U98" si="90">SUM(M93,O93,Q93,S93)</f>
        <v>1401.5207546299912</v>
      </c>
      <c r="V93" s="945">
        <f t="shared" ref="V93:V98" si="91">L93+U93</f>
        <v>3639.129028229991</v>
      </c>
      <c r="W93" s="757"/>
      <c r="X93" s="956"/>
      <c r="Y93" s="1393"/>
      <c r="Z93" s="1393"/>
      <c r="AA93" s="1393"/>
      <c r="AB93" s="1393"/>
      <c r="AC93" s="1393"/>
      <c r="AD93" s="1393"/>
      <c r="AE93" s="1393"/>
      <c r="AF93" s="1393"/>
      <c r="AG93" s="1393"/>
      <c r="AH93" s="1393"/>
      <c r="AI93" s="1393"/>
      <c r="AJ93" s="1393"/>
      <c r="AK93" s="1393"/>
      <c r="AL93" s="1393"/>
      <c r="AM93" s="1393"/>
      <c r="AN93" s="1393"/>
      <c r="AO93" s="1393"/>
      <c r="AP93" s="1393"/>
      <c r="AQ93" s="1393"/>
      <c r="AR93" s="1393"/>
      <c r="AS93" s="1393"/>
      <c r="AT93" s="1393"/>
      <c r="AU93" s="1393"/>
      <c r="AV93" s="1393"/>
      <c r="AW93" s="1393"/>
      <c r="AX93" s="1393"/>
      <c r="AY93" s="1393"/>
      <c r="AZ93" s="1393"/>
      <c r="BA93" s="1393"/>
      <c r="BB93" s="1393"/>
      <c r="BC93" s="1393"/>
      <c r="BD93" s="1393"/>
      <c r="BE93" s="1393"/>
      <c r="BF93" s="1393"/>
      <c r="BG93" s="1393"/>
    </row>
    <row r="94" spans="1:59" s="920" customFormat="1" ht="18.75" customHeight="1">
      <c r="A94" s="757"/>
      <c r="B94" s="768">
        <v>8</v>
      </c>
      <c r="C94" s="769" t="s">
        <v>96</v>
      </c>
      <c r="D94" s="932">
        <f t="shared" si="73"/>
        <v>1481.8649218000005</v>
      </c>
      <c r="E94" s="933">
        <f t="shared" si="74"/>
        <v>63.692269538899659</v>
      </c>
      <c r="F94" s="934">
        <f t="shared" si="75"/>
        <v>148.14750390000003</v>
      </c>
      <c r="G94" s="933">
        <f t="shared" si="76"/>
        <v>6.3675511924881762</v>
      </c>
      <c r="H94" s="934">
        <f t="shared" si="77"/>
        <v>696.54395649999947</v>
      </c>
      <c r="I94" s="933">
        <f t="shared" si="78"/>
        <v>29.93826547240262</v>
      </c>
      <c r="J94" s="935">
        <f t="shared" si="79"/>
        <v>4.4526400000000001E-2</v>
      </c>
      <c r="K94" s="933">
        <f t="shared" si="80"/>
        <v>1.9137962095438683E-3</v>
      </c>
      <c r="L94" s="934">
        <f t="shared" si="81"/>
        <v>2326.6009085999999</v>
      </c>
      <c r="M94" s="932">
        <f t="shared" si="82"/>
        <v>4.8507000000000002E-2</v>
      </c>
      <c r="N94" s="938">
        <f t="shared" si="83"/>
        <v>3.3103067465876323E-3</v>
      </c>
      <c r="O94" s="939">
        <f t="shared" si="84"/>
        <v>0.2090233</v>
      </c>
      <c r="P94" s="933">
        <f t="shared" si="85"/>
        <v>1.4264564705795259E-2</v>
      </c>
      <c r="Q94" s="940">
        <f t="shared" si="86"/>
        <v>286.72960385999954</v>
      </c>
      <c r="R94" s="933">
        <f t="shared" si="87"/>
        <v>19.56754575842983</v>
      </c>
      <c r="S94" s="940">
        <f t="shared" si="88"/>
        <v>1178.3453474900027</v>
      </c>
      <c r="T94" s="933">
        <f t="shared" si="89"/>
        <v>80.414879370117802</v>
      </c>
      <c r="U94" s="940">
        <f t="shared" si="90"/>
        <v>1465.3324816500021</v>
      </c>
      <c r="V94" s="941">
        <f t="shared" si="91"/>
        <v>3791.933390250002</v>
      </c>
      <c r="W94" s="757"/>
      <c r="X94" s="956"/>
      <c r="Y94" s="1393"/>
      <c r="Z94" s="1393"/>
      <c r="AA94" s="1393"/>
      <c r="AB94" s="1393"/>
      <c r="AC94" s="1393"/>
      <c r="AD94" s="1393"/>
      <c r="AE94" s="1393"/>
      <c r="AF94" s="1393"/>
      <c r="AG94" s="1393"/>
      <c r="AH94" s="1393"/>
      <c r="AI94" s="1393"/>
      <c r="AJ94" s="1393"/>
      <c r="AK94" s="1393"/>
      <c r="AL94" s="1393"/>
      <c r="AM94" s="1393"/>
      <c r="AN94" s="1393"/>
      <c r="AO94" s="1393"/>
      <c r="AP94" s="1393"/>
      <c r="AQ94" s="1393"/>
      <c r="AR94" s="1393"/>
      <c r="AS94" s="1393"/>
      <c r="AT94" s="1393"/>
      <c r="AU94" s="1393"/>
      <c r="AV94" s="1393"/>
      <c r="AW94" s="1393"/>
      <c r="AX94" s="1393"/>
      <c r="AY94" s="1393"/>
      <c r="AZ94" s="1393"/>
      <c r="BA94" s="1393"/>
      <c r="BB94" s="1393"/>
      <c r="BC94" s="1393"/>
      <c r="BD94" s="1393"/>
      <c r="BE94" s="1393"/>
      <c r="BF94" s="1393"/>
      <c r="BG94" s="1393"/>
    </row>
    <row r="95" spans="1:59" s="920" customFormat="1" ht="18.75" customHeight="1">
      <c r="A95" s="757"/>
      <c r="B95" s="768">
        <v>9</v>
      </c>
      <c r="C95" s="769" t="s">
        <v>97</v>
      </c>
      <c r="D95" s="932">
        <f t="shared" si="73"/>
        <v>1396.9156879000004</v>
      </c>
      <c r="E95" s="933">
        <f t="shared" si="74"/>
        <v>61.9227692136038</v>
      </c>
      <c r="F95" s="934">
        <f t="shared" si="75"/>
        <v>152.88285989999997</v>
      </c>
      <c r="G95" s="933">
        <f t="shared" si="76"/>
        <v>6.7770232178687646</v>
      </c>
      <c r="H95" s="934">
        <f t="shared" si="77"/>
        <v>706.06759069999976</v>
      </c>
      <c r="I95" s="933">
        <f t="shared" si="78"/>
        <v>31.298711043791506</v>
      </c>
      <c r="J95" s="935">
        <f t="shared" si="79"/>
        <v>3.3760100000000001E-2</v>
      </c>
      <c r="K95" s="933">
        <f t="shared" si="80"/>
        <v>1.496524735913652E-3</v>
      </c>
      <c r="L95" s="934">
        <f t="shared" si="81"/>
        <v>2255.8998986000006</v>
      </c>
      <c r="M95" s="932">
        <f t="shared" si="82"/>
        <v>7.1959999999999996E-2</v>
      </c>
      <c r="N95" s="938">
        <f t="shared" si="83"/>
        <v>4.9111282323120991E-3</v>
      </c>
      <c r="O95" s="939">
        <f t="shared" si="84"/>
        <v>0.25330621000000003</v>
      </c>
      <c r="P95" s="933">
        <f t="shared" si="85"/>
        <v>1.7287649796428259E-2</v>
      </c>
      <c r="Q95" s="940">
        <f t="shared" si="86"/>
        <v>292.4308099400003</v>
      </c>
      <c r="R95" s="933">
        <f t="shared" si="87"/>
        <v>19.95782666334393</v>
      </c>
      <c r="S95" s="940">
        <f t="shared" si="88"/>
        <v>1172.4876844699927</v>
      </c>
      <c r="T95" s="933">
        <f t="shared" si="89"/>
        <v>80.019974558627325</v>
      </c>
      <c r="U95" s="940">
        <f t="shared" si="90"/>
        <v>1465.2437606199931</v>
      </c>
      <c r="V95" s="941">
        <f t="shared" si="91"/>
        <v>3721.1436592199934</v>
      </c>
      <c r="W95" s="757"/>
      <c r="X95" s="956"/>
      <c r="Y95" s="1393"/>
      <c r="Z95" s="1393"/>
      <c r="AA95" s="1393"/>
      <c r="AB95" s="1393"/>
      <c r="AC95" s="1393"/>
      <c r="AD95" s="1393"/>
      <c r="AE95" s="1393"/>
      <c r="AF95" s="1393"/>
      <c r="AG95" s="1393"/>
      <c r="AH95" s="1393"/>
      <c r="AI95" s="1393"/>
      <c r="AJ95" s="1393"/>
      <c r="AK95" s="1393"/>
      <c r="AL95" s="1393"/>
      <c r="AM95" s="1393"/>
      <c r="AN95" s="1393"/>
      <c r="AO95" s="1393"/>
      <c r="AP95" s="1393"/>
      <c r="AQ95" s="1393"/>
      <c r="AR95" s="1393"/>
      <c r="AS95" s="1393"/>
      <c r="AT95" s="1393"/>
      <c r="AU95" s="1393"/>
      <c r="AV95" s="1393"/>
      <c r="AW95" s="1393"/>
      <c r="AX95" s="1393"/>
      <c r="AY95" s="1393"/>
      <c r="AZ95" s="1393"/>
      <c r="BA95" s="1393"/>
      <c r="BB95" s="1393"/>
      <c r="BC95" s="1393"/>
      <c r="BD95" s="1393"/>
      <c r="BE95" s="1393"/>
      <c r="BF95" s="1393"/>
      <c r="BG95" s="1393"/>
    </row>
    <row r="96" spans="1:59" s="920" customFormat="1" ht="18.75" customHeight="1">
      <c r="A96" s="757"/>
      <c r="B96" s="768">
        <v>10</v>
      </c>
      <c r="C96" s="769" t="s">
        <v>98</v>
      </c>
      <c r="D96" s="932">
        <f t="shared" si="73"/>
        <v>1508.4763246999994</v>
      </c>
      <c r="E96" s="933">
        <f t="shared" si="74"/>
        <v>61.93299897118483</v>
      </c>
      <c r="F96" s="934">
        <f t="shared" si="75"/>
        <v>165.87524500000001</v>
      </c>
      <c r="G96" s="933">
        <f t="shared" si="76"/>
        <v>6.8102834692968228</v>
      </c>
      <c r="H96" s="934">
        <f t="shared" si="77"/>
        <v>761.26040510000053</v>
      </c>
      <c r="I96" s="933">
        <f t="shared" si="78"/>
        <v>31.254809315776654</v>
      </c>
      <c r="J96" s="935">
        <f t="shared" si="79"/>
        <v>4.64783E-2</v>
      </c>
      <c r="K96" s="933">
        <f t="shared" si="80"/>
        <v>1.9082437416807943E-3</v>
      </c>
      <c r="L96" s="934">
        <f t="shared" si="81"/>
        <v>2435.6584531000003</v>
      </c>
      <c r="M96" s="932">
        <f t="shared" si="82"/>
        <v>8.3514000000000005E-2</v>
      </c>
      <c r="N96" s="938">
        <f t="shared" si="83"/>
        <v>5.4996219747540914E-3</v>
      </c>
      <c r="O96" s="939">
        <f t="shared" si="84"/>
        <v>0.25563960000000002</v>
      </c>
      <c r="P96" s="933">
        <f t="shared" si="85"/>
        <v>1.6834556622570419E-2</v>
      </c>
      <c r="Q96" s="940">
        <f t="shared" si="86"/>
        <v>305.6923676000003</v>
      </c>
      <c r="R96" s="933">
        <f t="shared" si="87"/>
        <v>20.130666263950559</v>
      </c>
      <c r="S96" s="940">
        <f t="shared" si="88"/>
        <v>1212.5092145700112</v>
      </c>
      <c r="T96" s="933">
        <f t="shared" si="89"/>
        <v>79.846999557452108</v>
      </c>
      <c r="U96" s="940">
        <f t="shared" si="90"/>
        <v>1518.5407357700115</v>
      </c>
      <c r="V96" s="941">
        <f t="shared" si="91"/>
        <v>3954.1991888700118</v>
      </c>
      <c r="W96" s="757"/>
      <c r="X96" s="956"/>
      <c r="Y96" s="1393"/>
      <c r="Z96" s="1393"/>
      <c r="AA96" s="1393"/>
      <c r="AB96" s="1393"/>
      <c r="AC96" s="1393"/>
      <c r="AD96" s="1393"/>
      <c r="AE96" s="1393"/>
      <c r="AF96" s="1393"/>
      <c r="AG96" s="1393"/>
      <c r="AH96" s="1393"/>
      <c r="AI96" s="1393"/>
      <c r="AJ96" s="1393"/>
      <c r="AK96" s="1393"/>
      <c r="AL96" s="1393"/>
      <c r="AM96" s="1393"/>
      <c r="AN96" s="1393"/>
      <c r="AO96" s="1393"/>
      <c r="AP96" s="1393"/>
      <c r="AQ96" s="1393"/>
      <c r="AR96" s="1393"/>
      <c r="AS96" s="1393"/>
      <c r="AT96" s="1393"/>
      <c r="AU96" s="1393"/>
      <c r="AV96" s="1393"/>
      <c r="AW96" s="1393"/>
      <c r="AX96" s="1393"/>
      <c r="AY96" s="1393"/>
      <c r="AZ96" s="1393"/>
      <c r="BA96" s="1393"/>
      <c r="BB96" s="1393"/>
      <c r="BC96" s="1393"/>
      <c r="BD96" s="1393"/>
      <c r="BE96" s="1393"/>
      <c r="BF96" s="1393"/>
      <c r="BG96" s="1393"/>
    </row>
    <row r="97" spans="1:59" s="920" customFormat="1" ht="18.75" customHeight="1">
      <c r="A97" s="757"/>
      <c r="B97" s="768">
        <v>11</v>
      </c>
      <c r="C97" s="769" t="s">
        <v>99</v>
      </c>
      <c r="D97" s="932">
        <f t="shared" si="73"/>
        <v>1472.8904195000005</v>
      </c>
      <c r="E97" s="933">
        <f t="shared" si="74"/>
        <v>60.819145167469557</v>
      </c>
      <c r="F97" s="934">
        <f t="shared" si="75"/>
        <v>169.8259515</v>
      </c>
      <c r="G97" s="933">
        <f t="shared" si="76"/>
        <v>7.0125170621914963</v>
      </c>
      <c r="H97" s="934">
        <f t="shared" si="77"/>
        <v>778.99033089999887</v>
      </c>
      <c r="I97" s="933">
        <f t="shared" si="78"/>
        <v>32.166361727809559</v>
      </c>
      <c r="J97" s="935">
        <f t="shared" si="79"/>
        <v>4.7854899999999999E-2</v>
      </c>
      <c r="K97" s="933">
        <f t="shared" si="80"/>
        <v>1.976042529397916E-3</v>
      </c>
      <c r="L97" s="934">
        <f t="shared" si="81"/>
        <v>2421.7545567999991</v>
      </c>
      <c r="M97" s="932">
        <f t="shared" si="82"/>
        <v>8.5619000000000001E-2</v>
      </c>
      <c r="N97" s="938">
        <f t="shared" si="83"/>
        <v>5.6641375371397056E-3</v>
      </c>
      <c r="O97" s="939">
        <f t="shared" si="84"/>
        <v>0.24531291000000002</v>
      </c>
      <c r="P97" s="933">
        <f t="shared" si="85"/>
        <v>1.6228711639659124E-2</v>
      </c>
      <c r="Q97" s="940">
        <f t="shared" si="86"/>
        <v>303.55291092000101</v>
      </c>
      <c r="R97" s="933">
        <f t="shared" si="87"/>
        <v>20.081587465983052</v>
      </c>
      <c r="S97" s="940">
        <f t="shared" si="88"/>
        <v>1207.714338509998</v>
      </c>
      <c r="T97" s="933">
        <f t="shared" si="89"/>
        <v>79.896519684840143</v>
      </c>
      <c r="U97" s="940">
        <f t="shared" si="90"/>
        <v>1511.598181339999</v>
      </c>
      <c r="V97" s="941">
        <f t="shared" si="91"/>
        <v>3933.3527381399981</v>
      </c>
      <c r="W97" s="757"/>
      <c r="X97" s="956"/>
      <c r="Y97" s="1393"/>
      <c r="Z97" s="1393"/>
      <c r="AA97" s="1393"/>
      <c r="AB97" s="1393"/>
      <c r="AC97" s="1393"/>
      <c r="AD97" s="1393"/>
      <c r="AE97" s="1393"/>
      <c r="AF97" s="1393"/>
      <c r="AG97" s="1393"/>
      <c r="AH97" s="1393"/>
      <c r="AI97" s="1393"/>
      <c r="AJ97" s="1393"/>
      <c r="AK97" s="1393"/>
      <c r="AL97" s="1393"/>
      <c r="AM97" s="1393"/>
      <c r="AN97" s="1393"/>
      <c r="AO97" s="1393"/>
      <c r="AP97" s="1393"/>
      <c r="AQ97" s="1393"/>
      <c r="AR97" s="1393"/>
      <c r="AS97" s="1393"/>
      <c r="AT97" s="1393"/>
      <c r="AU97" s="1393"/>
      <c r="AV97" s="1393"/>
      <c r="AW97" s="1393"/>
      <c r="AX97" s="1393"/>
      <c r="AY97" s="1393"/>
      <c r="AZ97" s="1393"/>
      <c r="BA97" s="1393"/>
      <c r="BB97" s="1393"/>
      <c r="BC97" s="1393"/>
      <c r="BD97" s="1393"/>
      <c r="BE97" s="1393"/>
      <c r="BF97" s="1393"/>
      <c r="BG97" s="1393"/>
    </row>
    <row r="98" spans="1:59" s="920" customFormat="1" ht="18.75" customHeight="1">
      <c r="A98" s="757"/>
      <c r="B98" s="957">
        <v>12</v>
      </c>
      <c r="C98" s="958" t="s">
        <v>100</v>
      </c>
      <c r="D98" s="922">
        <f t="shared" si="73"/>
        <v>1554.5798246000002</v>
      </c>
      <c r="E98" s="923">
        <f t="shared" si="74"/>
        <v>61.449910156537577</v>
      </c>
      <c r="F98" s="924">
        <f t="shared" si="75"/>
        <v>177.57947510000002</v>
      </c>
      <c r="G98" s="923">
        <f t="shared" si="76"/>
        <v>7.0194161907046926</v>
      </c>
      <c r="H98" s="924">
        <f t="shared" si="77"/>
        <v>797.65585759999965</v>
      </c>
      <c r="I98" s="923">
        <f t="shared" si="78"/>
        <v>31.529986437311379</v>
      </c>
      <c r="J98" s="925">
        <f t="shared" si="79"/>
        <v>1.7385399999999999E-2</v>
      </c>
      <c r="K98" s="923">
        <f t="shared" si="80"/>
        <v>6.8721544634117097E-4</v>
      </c>
      <c r="L98" s="959">
        <f t="shared" si="81"/>
        <v>2529.8325427</v>
      </c>
      <c r="M98" s="960">
        <f t="shared" si="82"/>
        <v>8.5619000000000001E-2</v>
      </c>
      <c r="N98" s="944">
        <f t="shared" si="83"/>
        <v>5.5762897113867654E-3</v>
      </c>
      <c r="O98" s="929">
        <f t="shared" si="84"/>
        <v>0.23565309999999998</v>
      </c>
      <c r="P98" s="923">
        <f t="shared" si="85"/>
        <v>1.5347877889094669E-2</v>
      </c>
      <c r="Q98" s="930">
        <f t="shared" si="86"/>
        <v>311.60769535000048</v>
      </c>
      <c r="R98" s="923">
        <f t="shared" si="87"/>
        <v>20.294733477022032</v>
      </c>
      <c r="S98" s="930">
        <f t="shared" si="88"/>
        <v>1223.4826490800065</v>
      </c>
      <c r="T98" s="923">
        <f t="shared" si="89"/>
        <v>79.684342355377481</v>
      </c>
      <c r="U98" s="961">
        <f t="shared" si="90"/>
        <v>1535.411616530007</v>
      </c>
      <c r="V98" s="962">
        <f t="shared" si="91"/>
        <v>4065.244159230007</v>
      </c>
      <c r="W98" s="757"/>
      <c r="X98" s="956"/>
      <c r="Y98" s="1393"/>
      <c r="Z98" s="1393"/>
      <c r="AA98" s="1394"/>
      <c r="AB98" s="1393"/>
      <c r="AC98" s="1393"/>
      <c r="AD98" s="1393"/>
      <c r="AE98" s="1393"/>
      <c r="AF98" s="1393"/>
      <c r="AG98" s="1393"/>
      <c r="AH98" s="1393"/>
      <c r="AI98" s="1393"/>
      <c r="AJ98" s="1393"/>
      <c r="AK98" s="1393"/>
      <c r="AL98" s="1393"/>
      <c r="AM98" s="1393"/>
      <c r="AN98" s="1393"/>
      <c r="AO98" s="1393"/>
      <c r="AP98" s="1393"/>
      <c r="AQ98" s="1393"/>
      <c r="AR98" s="1393"/>
      <c r="AS98" s="1393"/>
      <c r="AT98" s="1393"/>
      <c r="AU98" s="1393"/>
      <c r="AV98" s="1393"/>
      <c r="AW98" s="1393"/>
      <c r="AX98" s="1393"/>
      <c r="AY98" s="1393"/>
      <c r="AZ98" s="1393"/>
      <c r="BA98" s="1393"/>
      <c r="BB98" s="1393"/>
      <c r="BC98" s="1393"/>
      <c r="BD98" s="1393"/>
      <c r="BE98" s="1393"/>
      <c r="BF98" s="1393"/>
      <c r="BG98" s="1393"/>
    </row>
    <row r="99" spans="1:59" s="920" customFormat="1" ht="18.75" customHeight="1" thickBot="1">
      <c r="A99" s="757"/>
      <c r="B99" s="826"/>
      <c r="C99" s="827" t="s">
        <v>101</v>
      </c>
      <c r="D99" s="963">
        <f>D21+D72</f>
        <v>8828.148847299999</v>
      </c>
      <c r="E99" s="964">
        <f t="shared" si="74"/>
        <v>62.137879113300563</v>
      </c>
      <c r="F99" s="965">
        <f>F21+F72</f>
        <v>953.29856390000009</v>
      </c>
      <c r="G99" s="964">
        <f t="shared" si="76"/>
        <v>6.7098948994973009</v>
      </c>
      <c r="H99" s="965">
        <f>H21+H72</f>
        <v>4425.6445344999984</v>
      </c>
      <c r="I99" s="964">
        <f t="shared" si="78"/>
        <v>31.150377031455051</v>
      </c>
      <c r="J99" s="965">
        <f>J21+J72</f>
        <v>0.26268770000000002</v>
      </c>
      <c r="K99" s="964">
        <f t="shared" si="80"/>
        <v>1.8489557470639101E-3</v>
      </c>
      <c r="L99" s="965">
        <f>SUM(L93:L98)</f>
        <v>14207.3546334</v>
      </c>
      <c r="M99" s="963">
        <f t="shared" si="82"/>
        <v>0.42024300000000003</v>
      </c>
      <c r="N99" s="966">
        <f t="shared" si="83"/>
        <v>4.7230798765355818E-3</v>
      </c>
      <c r="O99" s="967">
        <f t="shared" si="84"/>
        <v>2.8503393199999998</v>
      </c>
      <c r="P99" s="964">
        <f t="shared" si="85"/>
        <v>3.2034751997273278E-2</v>
      </c>
      <c r="Q99" s="968">
        <f t="shared" si="86"/>
        <v>1772.6997515500007</v>
      </c>
      <c r="R99" s="964">
        <f t="shared" si="87"/>
        <v>19.923240895590013</v>
      </c>
      <c r="S99" s="968">
        <f t="shared" si="88"/>
        <v>7121.6771966700035</v>
      </c>
      <c r="T99" s="964">
        <f t="shared" si="89"/>
        <v>80.040001272536188</v>
      </c>
      <c r="U99" s="969">
        <f>SUM(U93:U98)</f>
        <v>8897.6475305400036</v>
      </c>
      <c r="V99" s="970">
        <f>SUM(V93:V98)</f>
        <v>23105.002163940004</v>
      </c>
      <c r="W99" s="757"/>
      <c r="X99" s="956"/>
      <c r="Y99" s="1393"/>
      <c r="Z99" s="1393"/>
      <c r="AA99" s="1393"/>
      <c r="AB99" s="1393"/>
      <c r="AC99" s="1393"/>
      <c r="AD99" s="1393"/>
      <c r="AE99" s="1393"/>
      <c r="AF99" s="1393"/>
      <c r="AG99" s="1393"/>
      <c r="AH99" s="1393"/>
      <c r="AI99" s="1393"/>
      <c r="AJ99" s="1393"/>
      <c r="AK99" s="1393"/>
      <c r="AL99" s="1393"/>
      <c r="AM99" s="1393"/>
      <c r="AN99" s="1393"/>
      <c r="AO99" s="1393"/>
      <c r="AP99" s="1393"/>
      <c r="AQ99" s="1393"/>
      <c r="AR99" s="1393"/>
      <c r="AS99" s="1393"/>
      <c r="AT99" s="1393"/>
      <c r="AU99" s="1393"/>
      <c r="AV99" s="1393"/>
      <c r="AW99" s="1393"/>
      <c r="AX99" s="1393"/>
      <c r="AY99" s="1393"/>
      <c r="AZ99" s="1393"/>
      <c r="BA99" s="1393"/>
      <c r="BB99" s="1393"/>
      <c r="BC99" s="1393"/>
      <c r="BD99" s="1393"/>
      <c r="BE99" s="1393"/>
      <c r="BF99" s="1393"/>
      <c r="BG99" s="1393"/>
    </row>
    <row r="100" spans="1:59" s="920" customFormat="1" ht="18.75" customHeight="1" thickBot="1">
      <c r="A100" s="757"/>
      <c r="B100" s="757"/>
      <c r="C100" s="757"/>
      <c r="D100" s="971"/>
      <c r="E100" s="757"/>
      <c r="F100" s="971"/>
      <c r="G100" s="757"/>
      <c r="H100" s="971"/>
      <c r="I100" s="757"/>
      <c r="J100" s="757"/>
      <c r="K100" s="757"/>
      <c r="L100" s="971"/>
      <c r="M100" s="971"/>
      <c r="N100" s="972"/>
      <c r="O100" s="971"/>
      <c r="P100" s="973"/>
      <c r="Q100" s="974"/>
      <c r="R100" s="973"/>
      <c r="S100" s="974"/>
      <c r="T100" s="973"/>
      <c r="U100" s="975"/>
      <c r="V100" s="971"/>
      <c r="W100" s="757"/>
      <c r="X100" s="956"/>
      <c r="Y100" s="1393"/>
      <c r="Z100" s="1395"/>
      <c r="AA100" s="1393"/>
      <c r="AB100" s="1393"/>
      <c r="AC100" s="1393"/>
      <c r="AD100" s="1393"/>
      <c r="AE100" s="1393"/>
      <c r="AF100" s="1393"/>
      <c r="AG100" s="1393"/>
      <c r="AH100" s="1393"/>
      <c r="AI100" s="1393"/>
      <c r="AJ100" s="1393"/>
      <c r="AK100" s="1393"/>
      <c r="AL100" s="1393"/>
      <c r="AM100" s="1393"/>
      <c r="AN100" s="1393"/>
      <c r="AO100" s="1393"/>
      <c r="AP100" s="1393"/>
      <c r="AQ100" s="1393"/>
      <c r="AR100" s="1393"/>
      <c r="AS100" s="1393"/>
      <c r="AT100" s="1393"/>
      <c r="AU100" s="1393"/>
      <c r="AV100" s="1393"/>
      <c r="AW100" s="1393"/>
      <c r="AX100" s="1393"/>
      <c r="AY100" s="1393"/>
      <c r="AZ100" s="1393"/>
      <c r="BA100" s="1393"/>
      <c r="BB100" s="1393"/>
      <c r="BC100" s="1393"/>
      <c r="BD100" s="1393"/>
      <c r="BE100" s="1393"/>
      <c r="BF100" s="1393"/>
      <c r="BG100" s="1393"/>
    </row>
    <row r="101" spans="1:59" s="920" customFormat="1" ht="18.75" customHeight="1" thickBot="1">
      <c r="A101" s="757"/>
      <c r="B101" s="757"/>
      <c r="C101" s="740" t="s">
        <v>102</v>
      </c>
      <c r="D101" s="976">
        <f>SUM(D91,D99)</f>
        <v>16068.161930400001</v>
      </c>
      <c r="E101" s="846">
        <f>(D101/$L101)*100</f>
        <v>62.141832856935942</v>
      </c>
      <c r="F101" s="977">
        <f>SUM(F91,F99)</f>
        <v>1718.9117092000001</v>
      </c>
      <c r="G101" s="846">
        <f>(F101/$L101)*100</f>
        <v>6.6477002529359872</v>
      </c>
      <c r="H101" s="977">
        <f>SUM(H91,H99)</f>
        <v>8069.5722626999968</v>
      </c>
      <c r="I101" s="846">
        <f>(H101/$L101)*100</f>
        <v>31.20817508236216</v>
      </c>
      <c r="J101" s="977">
        <f>SUM(J91,J99)</f>
        <v>0.59259820000000007</v>
      </c>
      <c r="K101" s="846">
        <f>(J101/$L101)*100</f>
        <v>2.2918077658932567E-3</v>
      </c>
      <c r="L101" s="977">
        <f>SUM(L91,L99)</f>
        <v>25857.238500500003</v>
      </c>
      <c r="M101" s="978">
        <f>+M99+M91</f>
        <v>0.72304400000000002</v>
      </c>
      <c r="N101" s="848">
        <f>(M101/$U101)*100</f>
        <v>4.0407445747527434E-3</v>
      </c>
      <c r="O101" s="979">
        <f>SUM(O91,O99)</f>
        <v>6.8093765099999999</v>
      </c>
      <c r="P101" s="980">
        <f>(O101/$U101)*100</f>
        <v>3.805432475787264E-2</v>
      </c>
      <c r="Q101" s="977">
        <f>SUM(Q91,Q99)</f>
        <v>3584.1417503400007</v>
      </c>
      <c r="R101" s="980">
        <f>(Q101/$U101)*100</f>
        <v>20.030041508996906</v>
      </c>
      <c r="S101" s="977">
        <f>SUM(S91,S99)</f>
        <v>14302.156696800022</v>
      </c>
      <c r="T101" s="980">
        <f>(S101/$U101)*100</f>
        <v>79.927863421670466</v>
      </c>
      <c r="U101" s="981">
        <f>SUM(U91,U99)</f>
        <v>17893.830867650024</v>
      </c>
      <c r="V101" s="982">
        <f>SUM(V91,V99)</f>
        <v>43751.069368150027</v>
      </c>
      <c r="W101" s="757"/>
      <c r="X101" s="956"/>
      <c r="Y101" s="1393"/>
      <c r="Z101" s="1395"/>
      <c r="AA101" s="1393"/>
      <c r="AB101" s="1393"/>
      <c r="AC101" s="1393"/>
      <c r="AD101" s="1393"/>
      <c r="AE101" s="1393"/>
      <c r="AF101" s="1393"/>
      <c r="AG101" s="1393"/>
      <c r="AH101" s="1393"/>
      <c r="AI101" s="1393"/>
      <c r="AJ101" s="1393"/>
      <c r="AK101" s="1393"/>
      <c r="AL101" s="1393"/>
      <c r="AM101" s="1393"/>
      <c r="AN101" s="1393"/>
      <c r="AO101" s="1393"/>
      <c r="AP101" s="1393"/>
      <c r="AQ101" s="1393"/>
      <c r="AR101" s="1393"/>
      <c r="AS101" s="1393"/>
      <c r="AT101" s="1393"/>
      <c r="AU101" s="1393"/>
      <c r="AV101" s="1393"/>
      <c r="AW101" s="1393"/>
      <c r="AX101" s="1393"/>
      <c r="AY101" s="1393"/>
      <c r="AZ101" s="1393"/>
      <c r="BA101" s="1393"/>
      <c r="BB101" s="1393"/>
      <c r="BC101" s="1393"/>
      <c r="BD101" s="1393"/>
      <c r="BE101" s="1393"/>
      <c r="BF101" s="1393"/>
      <c r="BG101" s="1393"/>
    </row>
    <row r="102" spans="1:59" s="920" customFormat="1" ht="18.75" customHeight="1">
      <c r="A102" s="757"/>
      <c r="B102" s="757"/>
      <c r="C102" s="757"/>
      <c r="D102" s="757"/>
      <c r="E102" s="983"/>
      <c r="F102" s="757"/>
      <c r="G102" s="757"/>
      <c r="H102" s="757"/>
      <c r="I102" s="757"/>
      <c r="J102" s="757"/>
      <c r="K102" s="757"/>
      <c r="L102" s="984"/>
      <c r="M102" s="836"/>
      <c r="N102" s="836"/>
      <c r="O102" s="757"/>
      <c r="P102" s="757"/>
      <c r="Q102" s="757"/>
      <c r="R102" s="757"/>
      <c r="S102" s="757"/>
      <c r="T102" s="757"/>
      <c r="U102" s="757"/>
      <c r="V102" s="757"/>
      <c r="W102" s="757"/>
      <c r="X102" s="956"/>
      <c r="Y102" s="1393"/>
      <c r="Z102" s="1395"/>
      <c r="AA102" s="1393"/>
      <c r="AB102" s="1393"/>
      <c r="AC102" s="1393"/>
      <c r="AD102" s="1393"/>
      <c r="AE102" s="1393"/>
      <c r="AF102" s="1393"/>
      <c r="AG102" s="1393"/>
      <c r="AH102" s="1393"/>
      <c r="AI102" s="1393"/>
      <c r="AJ102" s="1393"/>
      <c r="AK102" s="1393"/>
      <c r="AL102" s="1393"/>
      <c r="AM102" s="1393"/>
      <c r="AN102" s="1393"/>
      <c r="AO102" s="1393"/>
      <c r="AP102" s="1393"/>
      <c r="AQ102" s="1393"/>
      <c r="AR102" s="1393"/>
      <c r="AS102" s="1393"/>
      <c r="AT102" s="1393"/>
      <c r="AU102" s="1393"/>
      <c r="AV102" s="1393"/>
      <c r="AW102" s="1393"/>
      <c r="AX102" s="1393"/>
      <c r="AY102" s="1393"/>
      <c r="AZ102" s="1393"/>
      <c r="BA102" s="1393"/>
      <c r="BB102" s="1393"/>
      <c r="BC102" s="1393"/>
      <c r="BD102" s="1393"/>
      <c r="BE102" s="1393"/>
      <c r="BF102" s="1393"/>
      <c r="BG102" s="1393"/>
    </row>
    <row r="103" spans="1:59" s="920" customFormat="1" ht="18.75" customHeight="1">
      <c r="A103" s="757"/>
      <c r="B103" s="757"/>
      <c r="C103" s="757"/>
      <c r="D103" s="757"/>
      <c r="E103" s="983"/>
      <c r="F103" s="757"/>
      <c r="G103" s="757"/>
      <c r="H103" s="757"/>
      <c r="I103" s="757"/>
      <c r="J103" s="757"/>
      <c r="K103" s="757"/>
      <c r="L103" s="836"/>
      <c r="M103" s="836"/>
      <c r="N103" s="836"/>
      <c r="O103" s="757"/>
      <c r="P103" s="757"/>
      <c r="Q103" s="757"/>
      <c r="R103" s="757"/>
      <c r="S103" s="757"/>
      <c r="T103" s="757"/>
      <c r="U103" s="985"/>
      <c r="V103" s="985"/>
      <c r="W103" s="757"/>
      <c r="X103" s="956"/>
      <c r="Y103" s="1393"/>
      <c r="Z103" s="1395"/>
      <c r="AA103" s="1393"/>
      <c r="AB103" s="1393"/>
      <c r="AC103" s="1393"/>
      <c r="AD103" s="1393"/>
      <c r="AE103" s="1393"/>
      <c r="AF103" s="1393"/>
      <c r="AG103" s="1393"/>
      <c r="AH103" s="1393"/>
      <c r="AI103" s="1393"/>
      <c r="AJ103" s="1393"/>
      <c r="AK103" s="1393"/>
      <c r="AL103" s="1393"/>
      <c r="AM103" s="1393"/>
      <c r="AN103" s="1393"/>
      <c r="AO103" s="1393"/>
      <c r="AP103" s="1393"/>
      <c r="AQ103" s="1393"/>
      <c r="AR103" s="1393"/>
      <c r="AS103" s="1393"/>
      <c r="AT103" s="1393"/>
      <c r="AU103" s="1393"/>
      <c r="AV103" s="1393"/>
      <c r="AW103" s="1393"/>
      <c r="AX103" s="1393"/>
      <c r="AY103" s="1393"/>
      <c r="AZ103" s="1393"/>
      <c r="BA103" s="1393"/>
      <c r="BB103" s="1393"/>
      <c r="BC103" s="1393"/>
      <c r="BD103" s="1393"/>
      <c r="BE103" s="1393"/>
      <c r="BF103" s="1393"/>
      <c r="BG103" s="1393"/>
    </row>
    <row r="104" spans="1:59" s="920" customFormat="1" ht="18.75" customHeight="1">
      <c r="A104" s="757"/>
      <c r="B104" s="757"/>
      <c r="C104" s="757"/>
      <c r="D104" s="757"/>
      <c r="E104" s="983"/>
      <c r="F104" s="757"/>
      <c r="G104" s="757"/>
      <c r="H104" s="757"/>
      <c r="I104" s="757"/>
      <c r="J104" s="757"/>
      <c r="K104" s="757"/>
      <c r="L104" s="836"/>
      <c r="M104" s="836"/>
      <c r="N104" s="836"/>
      <c r="O104" s="757"/>
      <c r="P104" s="757"/>
      <c r="Q104" s="757"/>
      <c r="R104" s="757"/>
      <c r="S104" s="757"/>
      <c r="T104" s="757"/>
      <c r="U104" s="757"/>
      <c r="V104" s="757"/>
      <c r="W104" s="757"/>
      <c r="X104" s="956"/>
      <c r="Y104" s="1393"/>
      <c r="Z104" s="1395"/>
      <c r="AA104" s="1393"/>
      <c r="AB104" s="1393"/>
      <c r="AC104" s="1393"/>
      <c r="AD104" s="1393"/>
      <c r="AE104" s="1393"/>
      <c r="AF104" s="1393"/>
      <c r="AG104" s="1393"/>
      <c r="AH104" s="1393"/>
      <c r="AI104" s="1393"/>
      <c r="AJ104" s="1393"/>
      <c r="AK104" s="1393"/>
      <c r="AL104" s="1393"/>
      <c r="AM104" s="1393"/>
      <c r="AN104" s="1393"/>
      <c r="AO104" s="1393"/>
      <c r="AP104" s="1393"/>
      <c r="AQ104" s="1393"/>
      <c r="AR104" s="1393"/>
      <c r="AS104" s="1393"/>
      <c r="AT104" s="1393"/>
      <c r="AU104" s="1393"/>
      <c r="AV104" s="1393"/>
      <c r="AW104" s="1393"/>
      <c r="AX104" s="1393"/>
      <c r="AY104" s="1393"/>
      <c r="AZ104" s="1393"/>
      <c r="BA104" s="1393"/>
      <c r="BB104" s="1393"/>
      <c r="BC104" s="1393"/>
      <c r="BD104" s="1393"/>
      <c r="BE104" s="1393"/>
      <c r="BF104" s="1393"/>
      <c r="BG104" s="1393"/>
    </row>
    <row r="105" spans="1:59">
      <c r="B105" s="298"/>
      <c r="C105" s="298"/>
      <c r="D105" s="298"/>
      <c r="E105" s="375"/>
      <c r="F105" s="298"/>
      <c r="G105" s="298"/>
      <c r="H105" s="298"/>
      <c r="I105" s="298"/>
      <c r="J105" s="298"/>
      <c r="K105" s="298"/>
      <c r="L105" s="302"/>
      <c r="M105" s="302"/>
      <c r="N105" s="302"/>
      <c r="O105" s="298"/>
      <c r="P105" s="298"/>
      <c r="Q105" s="298"/>
      <c r="R105" s="298"/>
      <c r="S105" s="298"/>
      <c r="T105" s="298"/>
      <c r="U105" s="298"/>
      <c r="V105" s="298"/>
      <c r="X105" s="592"/>
      <c r="Z105" s="1330"/>
    </row>
    <row r="106" spans="1:59">
      <c r="B106" s="302"/>
      <c r="C106" s="381"/>
      <c r="D106" s="302"/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298"/>
      <c r="P106" s="298"/>
      <c r="Q106" s="298"/>
      <c r="R106" s="298"/>
      <c r="S106" s="298"/>
      <c r="T106" s="298"/>
      <c r="U106" s="298"/>
      <c r="V106" s="298"/>
      <c r="Z106" s="1330"/>
    </row>
    <row r="107" spans="1:59"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Z107" s="1330"/>
    </row>
    <row r="108" spans="1:59">
      <c r="B108" s="298"/>
      <c r="C108" s="381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Z108" s="1330"/>
    </row>
    <row r="109" spans="1:59">
      <c r="B109" s="298"/>
      <c r="C109" s="381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Z109" s="1330"/>
      <c r="AA109" s="1396"/>
    </row>
    <row r="110" spans="1:59"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Z110" s="1330"/>
    </row>
    <row r="111" spans="1:59"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Z111" s="1330"/>
    </row>
    <row r="112" spans="1:59"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Z112" s="1330"/>
    </row>
    <row r="113" spans="2:29"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Z113" s="1330"/>
    </row>
    <row r="114" spans="2:29"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Z114" s="1330"/>
    </row>
    <row r="115" spans="2:29"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Z115" s="1330"/>
    </row>
    <row r="116" spans="2:29"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Z116" s="1330"/>
    </row>
    <row r="117" spans="2:29"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</row>
    <row r="118" spans="2:29"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</row>
    <row r="119" spans="2:29"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Z119" s="1397"/>
    </row>
    <row r="120" spans="2:29"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Z120" s="1397"/>
    </row>
    <row r="121" spans="2:29"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Z121" s="1397"/>
    </row>
    <row r="122" spans="2:29"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Z122" s="1397"/>
    </row>
    <row r="123" spans="2:29"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Z123" s="1397"/>
    </row>
    <row r="124" spans="2:29"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</row>
    <row r="125" spans="2:29"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</row>
    <row r="126" spans="2:29"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</row>
    <row r="127" spans="2:29"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</row>
    <row r="128" spans="2:29"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Z128" s="1367"/>
      <c r="AA128" s="1381"/>
      <c r="AB128" s="1398"/>
      <c r="AC128" s="1398"/>
    </row>
    <row r="129" spans="2:37"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Z129" s="1367"/>
      <c r="AA129" s="1381"/>
      <c r="AB129" s="1398"/>
      <c r="AC129" s="1398"/>
    </row>
    <row r="130" spans="2:37"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Z130" s="1367"/>
      <c r="AA130" s="1381"/>
      <c r="AB130" s="1398"/>
      <c r="AC130" s="1398"/>
    </row>
    <row r="131" spans="2:37"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Z131" s="1367"/>
      <c r="AA131" s="1381"/>
      <c r="AB131" s="1398"/>
      <c r="AC131" s="1398"/>
    </row>
    <row r="132" spans="2:37"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AA132" s="1381"/>
    </row>
    <row r="133" spans="2:37"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</row>
    <row r="134" spans="2:37"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</row>
    <row r="135" spans="2:37"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</row>
    <row r="136" spans="2:37"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</row>
    <row r="137" spans="2:37"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</row>
    <row r="138" spans="2:37"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</row>
    <row r="139" spans="2:37"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</row>
    <row r="140" spans="2:37"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</row>
    <row r="141" spans="2:37">
      <c r="B141" s="298"/>
      <c r="C141" s="302"/>
      <c r="D141" s="302"/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</row>
    <row r="142" spans="2:37">
      <c r="B142" s="298"/>
      <c r="C142" s="302"/>
      <c r="D142" s="302"/>
      <c r="E142" s="302"/>
      <c r="F142" s="302"/>
      <c r="G142" s="302"/>
      <c r="H142" s="302"/>
      <c r="I142" s="302"/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</row>
    <row r="143" spans="2:37">
      <c r="B143" s="298"/>
      <c r="C143" s="302"/>
      <c r="D143" s="302"/>
      <c r="E143" s="302"/>
      <c r="F143" s="302"/>
      <c r="G143" s="302"/>
      <c r="H143" s="302"/>
      <c r="I143" s="302"/>
      <c r="J143" s="302"/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</row>
    <row r="144" spans="2:37" ht="15">
      <c r="B144" s="298"/>
      <c r="C144" s="302"/>
      <c r="D144" s="302"/>
      <c r="E144" s="302"/>
      <c r="F144" s="302"/>
      <c r="G144" s="302"/>
      <c r="H144" s="302"/>
      <c r="I144" s="302"/>
      <c r="J144" s="302"/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AH144" s="1399"/>
      <c r="AI144" s="1399"/>
      <c r="AJ144" s="1399"/>
      <c r="AK144" s="1399"/>
    </row>
    <row r="145" spans="2:37" ht="15">
      <c r="B145" s="298"/>
      <c r="C145" s="302"/>
      <c r="D145" s="302"/>
      <c r="E145" s="302"/>
      <c r="F145" s="302"/>
      <c r="G145" s="302"/>
      <c r="H145" s="302"/>
      <c r="I145" s="302"/>
      <c r="J145" s="302"/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AH145" s="1399"/>
      <c r="AI145" s="1399"/>
      <c r="AJ145" s="1399"/>
      <c r="AK145" s="1399"/>
    </row>
    <row r="146" spans="2:37" ht="15">
      <c r="B146" s="298"/>
      <c r="C146" s="302"/>
      <c r="D146" s="302"/>
      <c r="E146" s="302"/>
      <c r="F146" s="302"/>
      <c r="G146" s="302"/>
      <c r="H146" s="302"/>
      <c r="I146" s="302"/>
      <c r="J146" s="302"/>
      <c r="K146" s="302"/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AH146" s="1399"/>
      <c r="AI146" s="1399"/>
      <c r="AJ146" s="1399"/>
      <c r="AK146" s="1399"/>
    </row>
    <row r="147" spans="2:37" ht="15">
      <c r="B147" s="298"/>
      <c r="C147" s="302"/>
      <c r="D147" s="382"/>
      <c r="E147" s="382"/>
      <c r="F147" s="382"/>
      <c r="G147" s="382"/>
      <c r="H147" s="382"/>
      <c r="I147" s="382"/>
      <c r="J147" s="382"/>
      <c r="K147" s="382"/>
      <c r="L147" s="382"/>
      <c r="M147" s="382"/>
      <c r="N147" s="382"/>
      <c r="O147" s="382"/>
      <c r="P147" s="382"/>
      <c r="Q147" s="382"/>
      <c r="R147" s="302"/>
      <c r="S147" s="302"/>
      <c r="T147" s="302"/>
      <c r="U147" s="302"/>
      <c r="V147" s="302"/>
      <c r="AA147" s="1367" t="s">
        <v>45</v>
      </c>
      <c r="AB147" s="1367" t="s">
        <v>46</v>
      </c>
      <c r="AC147" s="1367" t="s">
        <v>47</v>
      </c>
      <c r="AD147" s="1367" t="s">
        <v>48</v>
      </c>
      <c r="AH147" s="1399"/>
      <c r="AI147" s="1399"/>
      <c r="AJ147" s="1399"/>
      <c r="AK147" s="1399"/>
    </row>
    <row r="148" spans="2:37" ht="15">
      <c r="B148" s="298"/>
      <c r="C148" s="302"/>
      <c r="D148" s="382"/>
      <c r="E148" s="382"/>
      <c r="F148" s="382"/>
      <c r="G148" s="382"/>
      <c r="H148" s="382"/>
      <c r="I148" s="382"/>
      <c r="J148" s="382"/>
      <c r="K148" s="382"/>
      <c r="L148" s="382"/>
      <c r="M148" s="382"/>
      <c r="N148" s="382"/>
      <c r="O148" s="382"/>
      <c r="P148" s="382"/>
      <c r="Q148" s="382"/>
      <c r="R148" s="302"/>
      <c r="S148" s="302"/>
      <c r="T148" s="302"/>
      <c r="U148" s="302"/>
      <c r="V148" s="302"/>
      <c r="W148" s="302"/>
      <c r="Z148" s="1346" t="s">
        <v>107</v>
      </c>
      <c r="AA148" s="1400">
        <f t="shared" ref="AA148:AA153" si="92">+D85+M85</f>
        <v>1480.7922904000011</v>
      </c>
      <c r="AB148" s="1400">
        <f t="shared" ref="AB148:AB153" si="93">+F85+O85</f>
        <v>161.7825909</v>
      </c>
      <c r="AC148" s="1400">
        <f t="shared" ref="AC148:AC153" si="94">+H85+Q85</f>
        <v>1140.7366755999994</v>
      </c>
      <c r="AD148" s="1400">
        <f t="shared" ref="AD148:AD153" si="95">+S85+J85</f>
        <v>1274.5768527700013</v>
      </c>
      <c r="AE148" s="1400">
        <f t="shared" ref="AE148:AE159" si="96">+SUM(AA148:AD148)</f>
        <v>4057.8884096700021</v>
      </c>
      <c r="AF148" s="1400"/>
      <c r="AH148" s="1399"/>
      <c r="AI148" s="1399"/>
      <c r="AJ148" s="1399"/>
      <c r="AK148" s="1399"/>
    </row>
    <row r="149" spans="2:37" ht="15">
      <c r="B149" s="298"/>
      <c r="C149" s="302"/>
      <c r="D149" s="382"/>
      <c r="E149" s="382"/>
      <c r="F149" s="382"/>
      <c r="G149" s="382"/>
      <c r="H149" s="382"/>
      <c r="I149" s="382"/>
      <c r="J149" s="382"/>
      <c r="K149" s="382"/>
      <c r="L149" s="382"/>
      <c r="M149" s="382"/>
      <c r="N149" s="382"/>
      <c r="O149" s="382"/>
      <c r="P149" s="382"/>
      <c r="Q149" s="382"/>
      <c r="R149" s="302"/>
      <c r="S149" s="302"/>
      <c r="T149" s="302"/>
      <c r="U149" s="302"/>
      <c r="V149" s="302"/>
      <c r="W149" s="302"/>
      <c r="Z149" s="1346" t="s">
        <v>108</v>
      </c>
      <c r="AA149" s="1400">
        <f t="shared" si="92"/>
        <v>1386.0765778000002</v>
      </c>
      <c r="AB149" s="1400">
        <f t="shared" si="93"/>
        <v>157.50092740999997</v>
      </c>
      <c r="AC149" s="1400">
        <f t="shared" si="94"/>
        <v>1146.8054926000013</v>
      </c>
      <c r="AD149" s="1400">
        <f t="shared" si="95"/>
        <v>1268.0040874900315</v>
      </c>
      <c r="AE149" s="1400">
        <f t="shared" si="96"/>
        <v>3958.387085300033</v>
      </c>
      <c r="AF149" s="1400"/>
      <c r="AH149" s="1399"/>
      <c r="AI149" s="1399"/>
      <c r="AJ149" s="1399"/>
      <c r="AK149" s="1399"/>
    </row>
    <row r="150" spans="2:37" ht="15">
      <c r="B150" s="298"/>
      <c r="C150" s="302"/>
      <c r="D150" s="382"/>
      <c r="E150" s="382"/>
      <c r="F150" s="382"/>
      <c r="G150" s="382"/>
      <c r="H150" s="382"/>
      <c r="I150" s="382"/>
      <c r="J150" s="382"/>
      <c r="K150" s="382"/>
      <c r="L150" s="382"/>
      <c r="M150" s="382"/>
      <c r="N150" s="382"/>
      <c r="O150" s="382"/>
      <c r="P150" s="382"/>
      <c r="Q150" s="382"/>
      <c r="R150" s="302"/>
      <c r="S150" s="302"/>
      <c r="T150" s="302"/>
      <c r="U150" s="302"/>
      <c r="V150" s="302"/>
      <c r="W150" s="302"/>
      <c r="Z150" s="1346" t="s">
        <v>109</v>
      </c>
      <c r="AA150" s="1400">
        <f t="shared" si="92"/>
        <v>1208.8019988999993</v>
      </c>
      <c r="AB150" s="1400">
        <f t="shared" si="93"/>
        <v>133.05686638</v>
      </c>
      <c r="AC150" s="1400">
        <f t="shared" si="94"/>
        <v>962.37925648999953</v>
      </c>
      <c r="AD150" s="1400">
        <f t="shared" si="95"/>
        <v>1232.65174196</v>
      </c>
      <c r="AE150" s="1400">
        <f t="shared" si="96"/>
        <v>3536.8898637299985</v>
      </c>
      <c r="AF150" s="1400"/>
      <c r="AH150" s="1399"/>
      <c r="AI150" s="1399"/>
      <c r="AJ150" s="1399"/>
      <c r="AK150" s="1399"/>
    </row>
    <row r="151" spans="2:37" ht="15">
      <c r="B151" s="298"/>
      <c r="C151" s="302"/>
      <c r="D151" s="382"/>
      <c r="E151" s="382"/>
      <c r="F151" s="382"/>
      <c r="G151" s="382"/>
      <c r="H151" s="382"/>
      <c r="I151" s="382"/>
      <c r="J151" s="382"/>
      <c r="K151" s="382"/>
      <c r="L151" s="382"/>
      <c r="M151" s="382"/>
      <c r="N151" s="382"/>
      <c r="O151" s="382"/>
      <c r="P151" s="382"/>
      <c r="Q151" s="382"/>
      <c r="R151" s="302"/>
      <c r="S151" s="302"/>
      <c r="T151" s="302"/>
      <c r="U151" s="302"/>
      <c r="V151" s="302"/>
      <c r="W151" s="302"/>
      <c r="Z151" s="1346" t="s">
        <v>110</v>
      </c>
      <c r="AA151" s="1400">
        <f t="shared" si="92"/>
        <v>866.82178379999993</v>
      </c>
      <c r="AB151" s="1400">
        <f t="shared" si="93"/>
        <v>84.832076600000008</v>
      </c>
      <c r="AC151" s="1400">
        <f t="shared" si="94"/>
        <v>652.26725085999965</v>
      </c>
      <c r="AD151" s="1400">
        <f t="shared" si="95"/>
        <v>1189.0549571199888</v>
      </c>
      <c r="AE151" s="1400">
        <f t="shared" si="96"/>
        <v>2792.9760683799886</v>
      </c>
      <c r="AF151" s="1400"/>
      <c r="AH151" s="1399"/>
      <c r="AI151" s="1399"/>
      <c r="AJ151" s="1399"/>
      <c r="AK151" s="1399"/>
    </row>
    <row r="152" spans="2:37" ht="15">
      <c r="B152" s="298"/>
      <c r="C152" s="302"/>
      <c r="D152" s="382"/>
      <c r="E152" s="382"/>
      <c r="F152" s="382"/>
      <c r="G152" s="382"/>
      <c r="H152" s="382"/>
      <c r="I152" s="382"/>
      <c r="J152" s="382"/>
      <c r="K152" s="382"/>
      <c r="L152" s="382"/>
      <c r="M152" s="382"/>
      <c r="N152" s="382"/>
      <c r="O152" s="382"/>
      <c r="P152" s="382"/>
      <c r="Q152" s="382"/>
      <c r="R152" s="302"/>
      <c r="S152" s="302"/>
      <c r="T152" s="302"/>
      <c r="U152" s="302"/>
      <c r="V152" s="302"/>
      <c r="W152" s="302"/>
      <c r="Z152" s="1346" t="s">
        <v>111</v>
      </c>
      <c r="AA152" s="1400">
        <f t="shared" si="92"/>
        <v>1031.0213302000002</v>
      </c>
      <c r="AB152" s="1400">
        <f t="shared" si="93"/>
        <v>103.63881111000001</v>
      </c>
      <c r="AC152" s="1400">
        <f t="shared" si="94"/>
        <v>707.12883578999936</v>
      </c>
      <c r="AD152" s="1400">
        <f t="shared" si="95"/>
        <v>1141.759245069994</v>
      </c>
      <c r="AE152" s="1400">
        <f t="shared" si="96"/>
        <v>2983.5482221699936</v>
      </c>
      <c r="AF152" s="1400"/>
      <c r="AH152" s="1399"/>
      <c r="AI152" s="1399"/>
      <c r="AJ152" s="1399"/>
      <c r="AK152" s="1399"/>
    </row>
    <row r="153" spans="2:37" ht="15">
      <c r="B153" s="298"/>
      <c r="C153" s="302"/>
      <c r="D153" s="382"/>
      <c r="E153" s="382"/>
      <c r="F153" s="382"/>
      <c r="G153" s="382"/>
      <c r="H153" s="382"/>
      <c r="I153" s="382"/>
      <c r="J153" s="382"/>
      <c r="K153" s="382"/>
      <c r="L153" s="382"/>
      <c r="M153" s="382"/>
      <c r="N153" s="382"/>
      <c r="O153" s="382"/>
      <c r="P153" s="382"/>
      <c r="Q153" s="382"/>
      <c r="R153" s="302"/>
      <c r="S153" s="302"/>
      <c r="T153" s="302"/>
      <c r="U153" s="302"/>
      <c r="V153" s="302"/>
      <c r="W153" s="302"/>
      <c r="Z153" s="1346" t="s">
        <v>112</v>
      </c>
      <c r="AA153" s="1400">
        <f t="shared" si="92"/>
        <v>1266.8019030000007</v>
      </c>
      <c r="AB153" s="1400">
        <f t="shared" si="93"/>
        <v>128.76091009000001</v>
      </c>
      <c r="AC153" s="1400">
        <f t="shared" si="94"/>
        <v>846.05221564999931</v>
      </c>
      <c r="AD153" s="1400">
        <f t="shared" si="95"/>
        <v>1074.7625262200033</v>
      </c>
      <c r="AE153" s="1400">
        <f t="shared" si="96"/>
        <v>3316.3775549600032</v>
      </c>
      <c r="AF153" s="1400"/>
      <c r="AH153" s="1399"/>
      <c r="AI153" s="1399"/>
      <c r="AJ153" s="1399"/>
      <c r="AK153" s="1399"/>
    </row>
    <row r="154" spans="2:37">
      <c r="B154" s="298"/>
      <c r="C154" s="30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  <c r="Q154" s="382"/>
      <c r="R154" s="302"/>
      <c r="S154" s="302"/>
      <c r="T154" s="302"/>
      <c r="U154" s="302"/>
      <c r="V154" s="302"/>
      <c r="W154" s="302"/>
      <c r="Z154" s="1346" t="s">
        <v>113</v>
      </c>
      <c r="AA154" s="1400">
        <f t="shared" ref="AA154:AA159" si="97">+D93+M93</f>
        <v>1413.4666928000001</v>
      </c>
      <c r="AB154" s="1400">
        <f t="shared" ref="AB154:AB159" si="98">+F93+O93</f>
        <v>140.63893270000003</v>
      </c>
      <c r="AC154" s="1400">
        <f t="shared" ref="AC154:AC159" si="99">+H93+Q93</f>
        <v>957.81275757999856</v>
      </c>
      <c r="AD154" s="1400">
        <f t="shared" ref="AD154:AD159" si="100">+S93+J93</f>
        <v>1127.2106451499924</v>
      </c>
      <c r="AE154" s="1400">
        <f t="shared" si="96"/>
        <v>3639.1290282299906</v>
      </c>
      <c r="AF154" s="1400"/>
    </row>
    <row r="155" spans="2:37">
      <c r="B155" s="298"/>
      <c r="C155" s="30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  <c r="Q155" s="382"/>
      <c r="R155" s="302"/>
      <c r="S155" s="302"/>
      <c r="T155" s="302"/>
      <c r="U155" s="302"/>
      <c r="V155" s="302"/>
      <c r="W155" s="302"/>
      <c r="Z155" s="1346" t="s">
        <v>114</v>
      </c>
      <c r="AA155" s="1400">
        <f t="shared" si="97"/>
        <v>1481.9134288000005</v>
      </c>
      <c r="AB155" s="1400">
        <f t="shared" si="98"/>
        <v>148.35652720000004</v>
      </c>
      <c r="AC155" s="1400">
        <f t="shared" si="99"/>
        <v>983.27356035999901</v>
      </c>
      <c r="AD155" s="1400">
        <f t="shared" si="100"/>
        <v>1178.3898738900027</v>
      </c>
      <c r="AE155" s="1400">
        <f t="shared" si="96"/>
        <v>3791.933390250002</v>
      </c>
      <c r="AF155" s="1400"/>
    </row>
    <row r="156" spans="2:37">
      <c r="B156" s="298"/>
      <c r="C156" s="302"/>
      <c r="D156" s="382"/>
      <c r="E156" s="382"/>
      <c r="F156" s="382"/>
      <c r="G156" s="382"/>
      <c r="H156" s="382"/>
      <c r="I156" s="382"/>
      <c r="J156" s="382"/>
      <c r="K156" s="382"/>
      <c r="L156" s="382"/>
      <c r="M156" s="382"/>
      <c r="N156" s="382"/>
      <c r="O156" s="382"/>
      <c r="P156" s="382"/>
      <c r="Q156" s="382"/>
      <c r="R156" s="302"/>
      <c r="S156" s="302"/>
      <c r="T156" s="302"/>
      <c r="U156" s="302"/>
      <c r="V156" s="302"/>
      <c r="W156" s="302"/>
      <c r="Z156" s="1346" t="s">
        <v>115</v>
      </c>
      <c r="AA156" s="1400">
        <f t="shared" si="97"/>
        <v>1396.9876479000004</v>
      </c>
      <c r="AB156" s="1400">
        <f t="shared" si="98"/>
        <v>153.13616610999998</v>
      </c>
      <c r="AC156" s="1400">
        <f t="shared" si="99"/>
        <v>998.49840064</v>
      </c>
      <c r="AD156" s="1400">
        <f t="shared" si="100"/>
        <v>1172.5214445699928</v>
      </c>
      <c r="AE156" s="1400">
        <f t="shared" si="96"/>
        <v>3721.1436592199934</v>
      </c>
      <c r="AF156" s="1400"/>
    </row>
    <row r="157" spans="2:37">
      <c r="B157" s="298"/>
      <c r="C157" s="302"/>
      <c r="D157" s="382"/>
      <c r="E157" s="382"/>
      <c r="F157" s="382"/>
      <c r="G157" s="382"/>
      <c r="H157" s="382"/>
      <c r="I157" s="382"/>
      <c r="J157" s="382"/>
      <c r="K157" s="382"/>
      <c r="L157" s="382"/>
      <c r="M157" s="382"/>
      <c r="N157" s="382"/>
      <c r="O157" s="382"/>
      <c r="P157" s="382"/>
      <c r="Q157" s="382"/>
      <c r="R157" s="302"/>
      <c r="S157" s="302"/>
      <c r="T157" s="302"/>
      <c r="U157" s="302"/>
      <c r="V157" s="302"/>
      <c r="W157" s="302"/>
      <c r="Z157" s="1346" t="s">
        <v>116</v>
      </c>
      <c r="AA157" s="1400">
        <f t="shared" si="97"/>
        <v>1508.5598386999993</v>
      </c>
      <c r="AB157" s="1400">
        <f t="shared" si="98"/>
        <v>166.1308846</v>
      </c>
      <c r="AC157" s="1400">
        <f t="shared" si="99"/>
        <v>1066.9527727000009</v>
      </c>
      <c r="AD157" s="1400">
        <f t="shared" si="100"/>
        <v>1212.5556928700112</v>
      </c>
      <c r="AE157" s="1400">
        <f t="shared" si="96"/>
        <v>3954.1991888700113</v>
      </c>
      <c r="AF157" s="1400"/>
    </row>
    <row r="158" spans="2:37">
      <c r="B158" s="298"/>
      <c r="C158" s="302"/>
      <c r="D158" s="382"/>
      <c r="E158" s="382"/>
      <c r="F158" s="382"/>
      <c r="G158" s="382"/>
      <c r="H158" s="382"/>
      <c r="I158" s="382"/>
      <c r="J158" s="382"/>
      <c r="K158" s="382"/>
      <c r="L158" s="382"/>
      <c r="M158" s="382"/>
      <c r="N158" s="382"/>
      <c r="O158" s="382"/>
      <c r="P158" s="382"/>
      <c r="Q158" s="382"/>
      <c r="R158" s="302"/>
      <c r="S158" s="302"/>
      <c r="T158" s="302"/>
      <c r="U158" s="302"/>
      <c r="V158" s="302"/>
      <c r="W158" s="302"/>
      <c r="Z158" s="1346" t="s">
        <v>117</v>
      </c>
      <c r="AA158" s="1400">
        <f t="shared" si="97"/>
        <v>1472.9760385000004</v>
      </c>
      <c r="AB158" s="1400">
        <f t="shared" si="98"/>
        <v>170.07126441</v>
      </c>
      <c r="AC158" s="1400">
        <f t="shared" si="99"/>
        <v>1082.5432418199998</v>
      </c>
      <c r="AD158" s="1400">
        <f t="shared" si="100"/>
        <v>1207.762193409998</v>
      </c>
      <c r="AE158" s="1400">
        <f t="shared" si="96"/>
        <v>3933.3527381399981</v>
      </c>
      <c r="AF158" s="1400"/>
    </row>
    <row r="159" spans="2:37">
      <c r="B159" s="298"/>
      <c r="C159" s="302"/>
      <c r="D159" s="382"/>
      <c r="E159" s="382"/>
      <c r="F159" s="382"/>
      <c r="G159" s="382"/>
      <c r="H159" s="382"/>
      <c r="I159" s="382"/>
      <c r="J159" s="382"/>
      <c r="K159" s="382"/>
      <c r="L159" s="382"/>
      <c r="M159" s="382"/>
      <c r="N159" s="382"/>
      <c r="O159" s="382"/>
      <c r="P159" s="382"/>
      <c r="Q159" s="382"/>
      <c r="R159" s="302"/>
      <c r="S159" s="302"/>
      <c r="T159" s="302"/>
      <c r="U159" s="302"/>
      <c r="V159" s="302"/>
      <c r="W159" s="302"/>
      <c r="Z159" s="1346" t="s">
        <v>118</v>
      </c>
      <c r="AA159" s="1400">
        <f t="shared" si="97"/>
        <v>1554.6654436000001</v>
      </c>
      <c r="AB159" s="1400">
        <f t="shared" si="98"/>
        <v>177.81512820000003</v>
      </c>
      <c r="AC159" s="1400">
        <f t="shared" si="99"/>
        <v>1109.2635529500001</v>
      </c>
      <c r="AD159" s="1400">
        <f t="shared" si="100"/>
        <v>1223.5000344800064</v>
      </c>
      <c r="AE159" s="1400">
        <f t="shared" si="96"/>
        <v>4065.2441592300065</v>
      </c>
      <c r="AF159" s="1400">
        <f>+SUM(AE148:AE159)</f>
        <v>43751.06936815002</v>
      </c>
    </row>
    <row r="160" spans="2:37">
      <c r="B160" s="298"/>
      <c r="C160" s="302"/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  <c r="O160" s="302"/>
      <c r="P160" s="302"/>
      <c r="Q160" s="302"/>
      <c r="R160" s="302"/>
      <c r="S160" s="302"/>
      <c r="T160" s="302"/>
      <c r="U160" s="302"/>
      <c r="V160" s="302"/>
      <c r="W160" s="302"/>
    </row>
    <row r="161" spans="2:39">
      <c r="B161" s="298"/>
      <c r="C161" s="302"/>
      <c r="D161" s="302"/>
      <c r="E161" s="302"/>
      <c r="F161" s="302"/>
      <c r="G161" s="302"/>
      <c r="H161" s="302"/>
      <c r="I161" s="302"/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  <c r="V161" s="302"/>
      <c r="W161" s="302"/>
      <c r="AA161" s="1397"/>
      <c r="AB161" s="1397"/>
      <c r="AC161" s="1397"/>
      <c r="AD161" s="1397"/>
      <c r="AE161" s="1397"/>
    </row>
    <row r="162" spans="2:39">
      <c r="B162" s="298"/>
      <c r="C162" s="302"/>
      <c r="D162" s="302"/>
      <c r="E162" s="302"/>
      <c r="F162" s="302"/>
      <c r="G162" s="302"/>
      <c r="H162" s="302"/>
      <c r="I162" s="302"/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  <c r="V162" s="302"/>
      <c r="W162" s="302"/>
      <c r="AA162" s="1397"/>
      <c r="AB162" s="1397"/>
      <c r="AC162" s="1397"/>
      <c r="AD162" s="1397"/>
      <c r="AE162" s="1397"/>
    </row>
    <row r="163" spans="2:39">
      <c r="B163" s="298"/>
      <c r="C163" s="302"/>
      <c r="D163" s="302"/>
      <c r="E163" s="302"/>
      <c r="F163" s="302"/>
      <c r="G163" s="302"/>
      <c r="H163" s="302"/>
      <c r="I163" s="302"/>
      <c r="J163" s="302"/>
      <c r="K163" s="302"/>
      <c r="L163" s="302"/>
      <c r="M163" s="302"/>
      <c r="N163" s="302"/>
      <c r="O163" s="302"/>
      <c r="P163" s="302"/>
      <c r="Q163" s="302"/>
      <c r="R163" s="302"/>
      <c r="S163" s="302"/>
      <c r="T163" s="302"/>
      <c r="U163" s="302"/>
      <c r="V163" s="302"/>
      <c r="W163" s="302"/>
    </row>
    <row r="164" spans="2:39">
      <c r="B164" s="298"/>
      <c r="C164" s="302"/>
      <c r="D164" s="302"/>
      <c r="E164" s="302"/>
      <c r="F164" s="302"/>
      <c r="G164" s="302"/>
      <c r="H164" s="302"/>
      <c r="I164" s="302"/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2"/>
      <c r="V164" s="302"/>
      <c r="W164" s="302"/>
    </row>
    <row r="165" spans="2:39">
      <c r="B165" s="298"/>
      <c r="C165" s="302"/>
      <c r="D165" s="302"/>
      <c r="E165" s="302"/>
      <c r="F165" s="302"/>
      <c r="G165" s="302"/>
      <c r="H165" s="302"/>
      <c r="I165" s="302"/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2"/>
      <c r="V165" s="302"/>
      <c r="W165" s="302"/>
      <c r="AE165" s="1397"/>
    </row>
    <row r="166" spans="2:39">
      <c r="B166" s="298"/>
      <c r="C166" s="302"/>
      <c r="D166" s="302"/>
      <c r="E166" s="302"/>
      <c r="F166" s="302"/>
      <c r="G166" s="302"/>
      <c r="H166" s="302"/>
      <c r="I166" s="302"/>
      <c r="J166" s="302"/>
      <c r="K166" s="302"/>
      <c r="L166" s="302"/>
      <c r="M166" s="302"/>
      <c r="N166" s="302"/>
      <c r="O166" s="302"/>
      <c r="P166" s="302"/>
      <c r="Q166" s="302"/>
      <c r="R166" s="302"/>
      <c r="S166" s="302"/>
      <c r="T166" s="302"/>
      <c r="U166" s="302"/>
      <c r="V166" s="302"/>
      <c r="W166" s="302"/>
    </row>
    <row r="167" spans="2:39">
      <c r="C167" s="361"/>
      <c r="D167" s="361"/>
      <c r="E167" s="361"/>
      <c r="F167" s="361"/>
      <c r="G167" s="361"/>
      <c r="H167" s="361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02"/>
    </row>
    <row r="168" spans="2:39">
      <c r="C168" s="361"/>
      <c r="D168" s="361"/>
      <c r="E168" s="361"/>
      <c r="F168" s="361"/>
      <c r="G168" s="361"/>
      <c r="H168" s="361"/>
      <c r="I168" s="361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83"/>
      <c r="U168" s="383"/>
      <c r="V168" s="383"/>
      <c r="W168" s="302"/>
    </row>
    <row r="169" spans="2:39">
      <c r="C169" s="361"/>
      <c r="D169" s="383"/>
      <c r="E169" s="383"/>
      <c r="F169" s="383"/>
      <c r="G169" s="383"/>
      <c r="H169" s="383"/>
      <c r="I169" s="383"/>
      <c r="J169" s="383"/>
      <c r="K169" s="383"/>
      <c r="L169" s="383"/>
      <c r="M169" s="383"/>
      <c r="N169" s="383"/>
      <c r="O169" s="383"/>
      <c r="P169" s="383"/>
      <c r="Q169" s="383"/>
      <c r="R169" s="361"/>
      <c r="S169" s="361"/>
      <c r="T169" s="383"/>
      <c r="U169" s="383"/>
      <c r="V169" s="383"/>
      <c r="W169" s="302"/>
    </row>
    <row r="170" spans="2:39">
      <c r="C170" s="361"/>
      <c r="D170" s="383"/>
      <c r="E170" s="383"/>
      <c r="F170" s="383"/>
      <c r="G170" s="383"/>
      <c r="H170" s="383"/>
      <c r="I170" s="383"/>
      <c r="J170" s="383"/>
      <c r="K170" s="383"/>
      <c r="L170" s="383"/>
      <c r="M170" s="383"/>
      <c r="N170" s="383"/>
      <c r="O170" s="383"/>
      <c r="P170" s="383"/>
      <c r="Q170" s="383"/>
      <c r="R170" s="361"/>
      <c r="S170" s="361"/>
      <c r="T170" s="383"/>
      <c r="U170" s="383"/>
      <c r="V170" s="383"/>
      <c r="W170" s="302"/>
    </row>
    <row r="171" spans="2:39">
      <c r="C171" s="361"/>
      <c r="D171" s="383"/>
      <c r="E171" s="383"/>
      <c r="F171" s="383"/>
      <c r="G171" s="383"/>
      <c r="H171" s="383"/>
      <c r="I171" s="383"/>
      <c r="J171" s="383"/>
      <c r="K171" s="383"/>
      <c r="L171" s="383"/>
      <c r="M171" s="383"/>
      <c r="N171" s="383"/>
      <c r="O171" s="383"/>
      <c r="P171" s="383"/>
      <c r="Q171" s="383"/>
      <c r="R171" s="361"/>
      <c r="S171" s="361"/>
      <c r="T171" s="383"/>
      <c r="U171" s="383"/>
      <c r="V171" s="383"/>
      <c r="W171" s="302"/>
    </row>
    <row r="172" spans="2:39">
      <c r="C172" s="361"/>
      <c r="D172" s="383"/>
      <c r="E172" s="383"/>
      <c r="F172" s="383"/>
      <c r="G172" s="383"/>
      <c r="H172" s="383"/>
      <c r="I172" s="383"/>
      <c r="J172" s="383"/>
      <c r="K172" s="383"/>
      <c r="L172" s="383"/>
      <c r="M172" s="383"/>
      <c r="N172" s="383"/>
      <c r="O172" s="383"/>
      <c r="P172" s="383"/>
      <c r="Q172" s="383"/>
      <c r="R172" s="361"/>
      <c r="S172" s="361"/>
      <c r="T172" s="383"/>
      <c r="U172" s="383"/>
      <c r="V172" s="383"/>
      <c r="W172" s="302"/>
    </row>
    <row r="173" spans="2:39">
      <c r="C173" s="361"/>
      <c r="D173" s="383"/>
      <c r="E173" s="383"/>
      <c r="F173" s="383"/>
      <c r="G173" s="383"/>
      <c r="H173" s="383"/>
      <c r="I173" s="383"/>
      <c r="J173" s="383"/>
      <c r="K173" s="383"/>
      <c r="L173" s="383"/>
      <c r="M173" s="383"/>
      <c r="N173" s="383"/>
      <c r="O173" s="383"/>
      <c r="P173" s="383"/>
      <c r="Q173" s="383"/>
      <c r="R173" s="361"/>
      <c r="S173" s="361"/>
      <c r="T173" s="361"/>
      <c r="U173" s="361"/>
      <c r="V173" s="361"/>
      <c r="W173" s="302"/>
    </row>
    <row r="174" spans="2:39">
      <c r="C174" s="361"/>
      <c r="D174" s="383"/>
      <c r="E174" s="383"/>
      <c r="F174" s="383"/>
      <c r="G174" s="383"/>
      <c r="H174" s="383"/>
      <c r="I174" s="383"/>
      <c r="J174" s="383"/>
      <c r="K174" s="383"/>
      <c r="L174" s="383"/>
      <c r="M174" s="383"/>
      <c r="N174" s="383"/>
      <c r="O174" s="383"/>
      <c r="P174" s="383"/>
      <c r="Q174" s="383"/>
      <c r="R174" s="361"/>
      <c r="S174" s="361"/>
      <c r="T174" s="361"/>
      <c r="U174" s="361"/>
      <c r="V174" s="361"/>
      <c r="W174" s="302"/>
    </row>
    <row r="175" spans="2:39">
      <c r="C175" s="361"/>
      <c r="D175" s="383"/>
      <c r="E175" s="383"/>
      <c r="F175" s="383"/>
      <c r="G175" s="383"/>
      <c r="H175" s="383"/>
      <c r="I175" s="383"/>
      <c r="J175" s="383"/>
      <c r="K175" s="383"/>
      <c r="L175" s="383"/>
      <c r="M175" s="383"/>
      <c r="N175" s="383"/>
      <c r="O175" s="383"/>
      <c r="P175" s="383"/>
      <c r="Q175" s="383"/>
      <c r="R175" s="361"/>
      <c r="S175" s="361"/>
      <c r="T175" s="361"/>
      <c r="U175" s="361"/>
      <c r="V175" s="361"/>
      <c r="W175" s="382"/>
      <c r="X175" s="593"/>
      <c r="AH175" s="1401"/>
      <c r="AI175" s="1401"/>
      <c r="AJ175" s="1401"/>
      <c r="AK175" s="1401"/>
      <c r="AL175" s="1401"/>
      <c r="AM175" s="1401"/>
    </row>
    <row r="176" spans="2:39">
      <c r="C176" s="361"/>
      <c r="D176" s="383"/>
      <c r="E176" s="383"/>
      <c r="F176" s="383"/>
      <c r="G176" s="383"/>
      <c r="H176" s="383"/>
      <c r="I176" s="383"/>
      <c r="J176" s="383"/>
      <c r="K176" s="383"/>
      <c r="L176" s="383"/>
      <c r="M176" s="383"/>
      <c r="N176" s="383"/>
      <c r="O176" s="383"/>
      <c r="P176" s="383"/>
      <c r="Q176" s="383"/>
      <c r="R176" s="361"/>
      <c r="S176" s="361"/>
      <c r="T176" s="361"/>
      <c r="U176" s="361"/>
      <c r="V176" s="361"/>
      <c r="W176" s="382"/>
      <c r="X176" s="593"/>
      <c r="AH176" s="1401"/>
      <c r="AI176" s="1401"/>
      <c r="AJ176" s="1401"/>
      <c r="AK176" s="1401"/>
      <c r="AL176" s="1401"/>
      <c r="AM176" s="1401"/>
    </row>
    <row r="177" spans="3:39">
      <c r="C177" s="361"/>
      <c r="D177" s="383"/>
      <c r="E177" s="383"/>
      <c r="F177" s="383"/>
      <c r="G177" s="383"/>
      <c r="H177" s="383"/>
      <c r="I177" s="383"/>
      <c r="J177" s="383"/>
      <c r="K177" s="383"/>
      <c r="L177" s="383"/>
      <c r="M177" s="383"/>
      <c r="N177" s="383"/>
      <c r="O177" s="383"/>
      <c r="P177" s="383"/>
      <c r="Q177" s="383"/>
      <c r="R177" s="361"/>
      <c r="S177" s="361"/>
      <c r="T177" s="361"/>
      <c r="U177" s="361"/>
      <c r="V177" s="361"/>
      <c r="W177" s="382"/>
      <c r="X177" s="593"/>
      <c r="Y177" s="1401"/>
      <c r="Z177" s="1397"/>
      <c r="AA177" s="1397"/>
      <c r="AB177" s="1397"/>
      <c r="AC177" s="1397"/>
      <c r="AD177" s="1397"/>
      <c r="AE177" s="1397"/>
      <c r="AF177" s="1401"/>
      <c r="AH177" s="1401"/>
      <c r="AI177" s="1401"/>
      <c r="AJ177" s="1401"/>
      <c r="AK177" s="1401"/>
      <c r="AL177" s="1401"/>
      <c r="AM177" s="1401"/>
    </row>
    <row r="178" spans="3:39">
      <c r="C178" s="361"/>
      <c r="D178" s="383"/>
      <c r="E178" s="383"/>
      <c r="F178" s="383"/>
      <c r="G178" s="383"/>
      <c r="H178" s="383"/>
      <c r="I178" s="383"/>
      <c r="J178" s="383"/>
      <c r="K178" s="383"/>
      <c r="L178" s="383"/>
      <c r="M178" s="383"/>
      <c r="N178" s="383"/>
      <c r="O178" s="383"/>
      <c r="P178" s="383"/>
      <c r="Q178" s="383"/>
      <c r="R178" s="361"/>
      <c r="S178" s="361"/>
      <c r="T178" s="361"/>
      <c r="U178" s="361"/>
      <c r="V178" s="361"/>
      <c r="W178" s="382"/>
      <c r="X178" s="593"/>
      <c r="Y178" s="1401"/>
      <c r="Z178" s="1397"/>
      <c r="AA178" s="1397"/>
      <c r="AB178" s="1397"/>
      <c r="AC178" s="1397"/>
      <c r="AD178" s="1397"/>
      <c r="AE178" s="1397"/>
      <c r="AF178" s="1401"/>
      <c r="AH178" s="1401"/>
      <c r="AI178" s="1401"/>
      <c r="AJ178" s="1401"/>
      <c r="AK178" s="1401"/>
      <c r="AL178" s="1401"/>
      <c r="AM178" s="1401"/>
    </row>
    <row r="179" spans="3:39">
      <c r="C179" s="361"/>
      <c r="D179" s="383"/>
      <c r="E179" s="383"/>
      <c r="F179" s="383"/>
      <c r="G179" s="383"/>
      <c r="H179" s="383"/>
      <c r="I179" s="383"/>
      <c r="J179" s="383"/>
      <c r="K179" s="383"/>
      <c r="L179" s="383"/>
      <c r="M179" s="383"/>
      <c r="N179" s="383"/>
      <c r="O179" s="383"/>
      <c r="P179" s="383"/>
      <c r="Q179" s="383"/>
      <c r="R179" s="361"/>
      <c r="S179" s="361"/>
      <c r="T179" s="361"/>
      <c r="U179" s="361"/>
      <c r="V179" s="361"/>
      <c r="W179" s="382"/>
      <c r="X179" s="593"/>
      <c r="Y179" s="1401"/>
      <c r="Z179" s="1397"/>
      <c r="AA179" s="1397"/>
      <c r="AB179" s="1397"/>
      <c r="AC179" s="1397"/>
      <c r="AD179" s="1397"/>
      <c r="AE179" s="1397"/>
      <c r="AF179" s="1401"/>
      <c r="AH179" s="1401"/>
      <c r="AI179" s="1401"/>
      <c r="AJ179" s="1401"/>
      <c r="AK179" s="1401"/>
      <c r="AL179" s="1401"/>
      <c r="AM179" s="1401"/>
    </row>
    <row r="180" spans="3:39">
      <c r="C180" s="361"/>
      <c r="D180" s="383"/>
      <c r="E180" s="383"/>
      <c r="F180" s="383"/>
      <c r="G180" s="383"/>
      <c r="H180" s="383"/>
      <c r="I180" s="383"/>
      <c r="J180" s="383"/>
      <c r="K180" s="383"/>
      <c r="L180" s="383"/>
      <c r="M180" s="383"/>
      <c r="N180" s="383"/>
      <c r="O180" s="383"/>
      <c r="P180" s="383"/>
      <c r="Q180" s="383"/>
      <c r="R180" s="361"/>
      <c r="S180" s="361"/>
      <c r="T180" s="361"/>
      <c r="U180" s="361"/>
      <c r="V180" s="361"/>
      <c r="W180" s="302"/>
      <c r="Z180" s="1401"/>
      <c r="AA180" s="1401"/>
      <c r="AB180" s="1401"/>
      <c r="AC180" s="1401"/>
      <c r="AD180" s="1401"/>
      <c r="AE180" s="1401"/>
    </row>
    <row r="181" spans="3:39">
      <c r="C181" s="361"/>
      <c r="D181" s="383"/>
      <c r="E181" s="383"/>
      <c r="F181" s="383"/>
      <c r="G181" s="383"/>
      <c r="H181" s="383"/>
      <c r="I181" s="383"/>
      <c r="J181" s="383"/>
      <c r="K181" s="383"/>
      <c r="L181" s="383"/>
      <c r="M181" s="383"/>
      <c r="N181" s="383"/>
      <c r="O181" s="383"/>
      <c r="P181" s="383"/>
      <c r="Q181" s="383"/>
      <c r="R181" s="361"/>
      <c r="S181" s="361"/>
      <c r="T181" s="361"/>
      <c r="U181" s="361"/>
      <c r="V181" s="361"/>
      <c r="W181" s="302"/>
      <c r="Z181" s="1401"/>
      <c r="AA181" s="1401"/>
      <c r="AB181" s="1401"/>
      <c r="AC181" s="1401"/>
      <c r="AD181" s="1401"/>
      <c r="AE181" s="1401"/>
    </row>
    <row r="182" spans="3:39">
      <c r="C182" s="361"/>
      <c r="D182" s="361"/>
      <c r="E182" s="361"/>
      <c r="F182" s="361"/>
      <c r="G182" s="361"/>
      <c r="H182" s="361"/>
      <c r="I182" s="361"/>
      <c r="J182" s="361"/>
      <c r="K182" s="361"/>
      <c r="L182" s="361"/>
      <c r="M182" s="361"/>
      <c r="N182" s="361"/>
      <c r="O182" s="361"/>
      <c r="P182" s="361"/>
      <c r="Q182" s="361"/>
      <c r="R182" s="361"/>
      <c r="S182" s="361"/>
      <c r="T182" s="361"/>
      <c r="U182" s="361"/>
      <c r="V182" s="361"/>
      <c r="W182" s="302"/>
      <c r="Z182" s="1401"/>
      <c r="AA182" s="1401"/>
      <c r="AB182" s="1401"/>
      <c r="AC182" s="1401"/>
      <c r="AD182" s="1401"/>
      <c r="AE182" s="1401"/>
    </row>
    <row r="183" spans="3:39">
      <c r="C183" s="361"/>
      <c r="D183" s="361"/>
      <c r="E183" s="361"/>
      <c r="F183" s="361"/>
      <c r="G183" s="361"/>
      <c r="H183" s="361"/>
      <c r="I183" s="361"/>
      <c r="J183" s="361"/>
      <c r="K183" s="361"/>
      <c r="L183" s="361"/>
      <c r="M183" s="361"/>
      <c r="N183" s="361"/>
      <c r="O183" s="361"/>
      <c r="P183" s="361"/>
      <c r="Q183" s="361"/>
      <c r="R183" s="361"/>
      <c r="S183" s="361"/>
      <c r="T183" s="361"/>
      <c r="U183" s="361"/>
      <c r="V183" s="361"/>
      <c r="W183" s="302"/>
      <c r="Z183" s="1401"/>
      <c r="AA183" s="1401"/>
      <c r="AB183" s="1401"/>
      <c r="AC183" s="1401"/>
      <c r="AD183" s="1401"/>
      <c r="AE183" s="1401"/>
    </row>
    <row r="184" spans="3:39">
      <c r="C184" s="361"/>
      <c r="D184" s="361"/>
      <c r="E184" s="361"/>
      <c r="F184" s="361"/>
      <c r="G184" s="361"/>
      <c r="H184" s="361"/>
      <c r="I184" s="361"/>
      <c r="J184" s="361"/>
      <c r="K184" s="361"/>
      <c r="L184" s="361"/>
      <c r="M184" s="361"/>
      <c r="N184" s="361"/>
      <c r="O184" s="361"/>
      <c r="P184" s="361"/>
      <c r="Q184" s="361"/>
      <c r="R184" s="361"/>
      <c r="S184" s="361"/>
      <c r="T184" s="361"/>
      <c r="U184" s="361"/>
      <c r="V184" s="361"/>
      <c r="W184" s="302"/>
      <c r="Z184" s="1401"/>
      <c r="AA184" s="1401"/>
      <c r="AB184" s="1401"/>
      <c r="AC184" s="1401"/>
      <c r="AD184" s="1401"/>
      <c r="AE184" s="1401"/>
    </row>
    <row r="185" spans="3:39">
      <c r="C185" s="361"/>
      <c r="D185" s="361"/>
      <c r="E185" s="361"/>
      <c r="F185" s="361"/>
      <c r="G185" s="361"/>
      <c r="H185" s="361"/>
      <c r="I185" s="361"/>
      <c r="J185" s="361"/>
      <c r="K185" s="361"/>
      <c r="L185" s="361"/>
      <c r="M185" s="361"/>
      <c r="N185" s="361"/>
      <c r="O185" s="361"/>
      <c r="P185" s="361"/>
      <c r="Q185" s="361"/>
      <c r="R185" s="361"/>
      <c r="S185" s="361"/>
      <c r="T185" s="361"/>
      <c r="U185" s="361"/>
      <c r="V185" s="361"/>
      <c r="W185" s="302"/>
      <c r="Z185" s="1401"/>
      <c r="AA185" s="1401"/>
      <c r="AB185" s="1401"/>
      <c r="AC185" s="1401"/>
      <c r="AD185" s="1401"/>
      <c r="AE185" s="1401"/>
    </row>
    <row r="186" spans="3:39">
      <c r="C186" s="361"/>
      <c r="D186" s="361"/>
      <c r="E186" s="361"/>
      <c r="F186" s="361"/>
      <c r="G186" s="361"/>
      <c r="H186" s="361"/>
      <c r="I186" s="361"/>
      <c r="J186" s="361"/>
      <c r="K186" s="361"/>
      <c r="L186" s="361"/>
      <c r="M186" s="361"/>
      <c r="N186" s="361"/>
      <c r="O186" s="361"/>
      <c r="P186" s="361"/>
      <c r="Q186" s="361"/>
      <c r="R186" s="361"/>
      <c r="S186" s="361"/>
      <c r="T186" s="361"/>
      <c r="U186" s="361"/>
      <c r="V186" s="361"/>
      <c r="W186" s="302"/>
      <c r="Z186" s="1401"/>
      <c r="AA186" s="1401"/>
      <c r="AB186" s="1401"/>
      <c r="AC186" s="1401"/>
      <c r="AD186" s="1401"/>
      <c r="AE186" s="1401"/>
    </row>
    <row r="187" spans="3:39">
      <c r="C187" s="361"/>
      <c r="D187" s="361"/>
      <c r="E187" s="361"/>
      <c r="F187" s="361"/>
      <c r="G187" s="361"/>
      <c r="H187" s="361"/>
      <c r="I187" s="361"/>
      <c r="J187" s="361"/>
      <c r="K187" s="361"/>
      <c r="L187" s="361"/>
      <c r="M187" s="361"/>
      <c r="N187" s="361"/>
      <c r="O187" s="361"/>
      <c r="P187" s="361"/>
      <c r="Q187" s="361"/>
      <c r="R187" s="361"/>
      <c r="S187" s="361"/>
      <c r="T187" s="361"/>
      <c r="U187" s="361"/>
      <c r="V187" s="361"/>
      <c r="W187" s="302"/>
      <c r="Z187" s="1401"/>
      <c r="AA187" s="1401"/>
      <c r="AB187" s="1401"/>
      <c r="AC187" s="1401"/>
      <c r="AD187" s="1401"/>
      <c r="AE187" s="1401"/>
    </row>
    <row r="188" spans="3:39">
      <c r="C188" s="361"/>
      <c r="D188" s="361"/>
      <c r="E188" s="361"/>
      <c r="F188" s="361"/>
      <c r="G188" s="361"/>
      <c r="H188" s="361"/>
      <c r="I188" s="361"/>
      <c r="J188" s="361"/>
      <c r="K188" s="361"/>
      <c r="L188" s="361"/>
      <c r="M188" s="361"/>
      <c r="N188" s="361"/>
      <c r="O188" s="361"/>
      <c r="P188" s="361"/>
      <c r="Q188" s="361"/>
      <c r="R188" s="361"/>
      <c r="S188" s="361"/>
      <c r="T188" s="361"/>
      <c r="U188" s="361"/>
      <c r="V188" s="361"/>
      <c r="W188" s="302"/>
      <c r="Z188" s="1401"/>
      <c r="AA188" s="1401"/>
      <c r="AB188" s="1401"/>
      <c r="AC188" s="1401"/>
      <c r="AD188" s="1401"/>
      <c r="AE188" s="1401"/>
    </row>
    <row r="189" spans="3:39">
      <c r="C189" s="361"/>
      <c r="D189" s="361"/>
      <c r="E189" s="361"/>
      <c r="F189" s="361"/>
      <c r="G189" s="361"/>
      <c r="H189" s="361"/>
      <c r="I189" s="361"/>
      <c r="J189" s="361"/>
      <c r="K189" s="361"/>
      <c r="L189" s="361"/>
      <c r="M189" s="361"/>
      <c r="N189" s="361"/>
      <c r="O189" s="361"/>
      <c r="P189" s="361"/>
      <c r="Q189" s="361"/>
      <c r="R189" s="361"/>
      <c r="S189" s="361"/>
      <c r="T189" s="361"/>
      <c r="U189" s="361"/>
      <c r="V189" s="361"/>
      <c r="W189" s="302"/>
      <c r="Z189" s="1401"/>
      <c r="AA189" s="1401"/>
      <c r="AB189" s="1401"/>
      <c r="AC189" s="1401"/>
      <c r="AD189" s="1401"/>
      <c r="AE189" s="1401"/>
    </row>
    <row r="190" spans="3:39">
      <c r="C190" s="361"/>
      <c r="D190" s="361"/>
      <c r="E190" s="361"/>
      <c r="F190" s="361"/>
      <c r="G190" s="361"/>
      <c r="H190" s="361"/>
      <c r="I190" s="361"/>
      <c r="J190" s="361"/>
      <c r="K190" s="361"/>
      <c r="L190" s="361"/>
      <c r="M190" s="361"/>
      <c r="N190" s="361"/>
      <c r="O190" s="361"/>
      <c r="P190" s="361"/>
      <c r="Q190" s="361"/>
      <c r="R190" s="361"/>
      <c r="S190" s="361"/>
      <c r="T190" s="361"/>
      <c r="U190" s="361"/>
      <c r="V190" s="361"/>
      <c r="W190" s="302"/>
      <c r="Z190" s="1401"/>
      <c r="AA190" s="1401"/>
      <c r="AB190" s="1401"/>
      <c r="AC190" s="1401"/>
      <c r="AD190" s="1401"/>
      <c r="AE190" s="1401"/>
    </row>
    <row r="191" spans="3:39">
      <c r="C191" s="361"/>
      <c r="D191" s="361"/>
      <c r="E191" s="361"/>
      <c r="F191" s="361"/>
      <c r="G191" s="361"/>
      <c r="H191" s="361"/>
      <c r="I191" s="361"/>
      <c r="J191" s="361"/>
      <c r="K191" s="361"/>
      <c r="L191" s="361"/>
      <c r="M191" s="361"/>
      <c r="N191" s="361"/>
      <c r="O191" s="361"/>
      <c r="P191" s="361"/>
      <c r="Q191" s="361"/>
      <c r="R191" s="361"/>
      <c r="S191" s="361"/>
      <c r="T191" s="361"/>
      <c r="U191" s="361"/>
      <c r="V191" s="361"/>
      <c r="W191" s="302"/>
      <c r="Z191" s="1401"/>
      <c r="AA191" s="1401"/>
      <c r="AB191" s="1401"/>
      <c r="AC191" s="1401"/>
      <c r="AD191" s="1401"/>
      <c r="AE191" s="1401"/>
    </row>
    <row r="192" spans="3:39">
      <c r="C192" s="361"/>
      <c r="D192" s="361"/>
      <c r="E192" s="361"/>
      <c r="F192" s="361"/>
      <c r="G192" s="361"/>
      <c r="H192" s="361"/>
      <c r="I192" s="361"/>
      <c r="J192" s="361"/>
      <c r="K192" s="361"/>
      <c r="L192" s="361"/>
      <c r="M192" s="361"/>
      <c r="N192" s="361"/>
      <c r="O192" s="361"/>
      <c r="P192" s="361"/>
      <c r="Q192" s="361"/>
      <c r="R192" s="361"/>
      <c r="S192" s="361"/>
      <c r="T192" s="361"/>
      <c r="U192" s="361"/>
      <c r="V192" s="361"/>
      <c r="W192" s="302"/>
    </row>
    <row r="193" spans="3:23">
      <c r="C193" s="361"/>
      <c r="D193" s="361"/>
      <c r="E193" s="361"/>
      <c r="F193" s="361"/>
      <c r="G193" s="361"/>
      <c r="H193" s="361"/>
      <c r="I193" s="361"/>
      <c r="J193" s="361"/>
      <c r="K193" s="361"/>
      <c r="L193" s="361"/>
      <c r="M193" s="361"/>
      <c r="N193" s="361"/>
      <c r="O193" s="361"/>
      <c r="P193" s="361"/>
      <c r="Q193" s="361"/>
      <c r="R193" s="361"/>
      <c r="S193" s="361"/>
      <c r="T193" s="361"/>
      <c r="U193" s="361"/>
      <c r="V193" s="361"/>
      <c r="W193" s="302"/>
    </row>
    <row r="194" spans="3:23">
      <c r="W194" s="302"/>
    </row>
    <row r="195" spans="3:23">
      <c r="W195" s="302"/>
    </row>
    <row r="196" spans="3:23">
      <c r="W196" s="302"/>
    </row>
    <row r="197" spans="3:23">
      <c r="W197" s="302"/>
    </row>
    <row r="198" spans="3:23">
      <c r="W198" s="302"/>
    </row>
    <row r="199" spans="3:23">
      <c r="W199" s="302"/>
    </row>
    <row r="200" spans="3:23">
      <c r="W200" s="302"/>
    </row>
  </sheetData>
  <mergeCells count="25">
    <mergeCell ref="B83:B84"/>
    <mergeCell ref="C83:C84"/>
    <mergeCell ref="B5:B6"/>
    <mergeCell ref="C5:C6"/>
    <mergeCell ref="AJ1:AZ1"/>
    <mergeCell ref="AJ2:AZ2"/>
    <mergeCell ref="AJ3:AZ3"/>
    <mergeCell ref="AJ4:AZ4"/>
    <mergeCell ref="D56:L56"/>
    <mergeCell ref="A1:U1"/>
    <mergeCell ref="B56:B57"/>
    <mergeCell ref="C56:C57"/>
    <mergeCell ref="AJ11:AJ22"/>
    <mergeCell ref="AJ23:AJ35"/>
    <mergeCell ref="AJ36:AJ48"/>
    <mergeCell ref="AJ5:AK10"/>
    <mergeCell ref="AL9:AP9"/>
    <mergeCell ref="AQ9:AU9"/>
    <mergeCell ref="AV9:AZ9"/>
    <mergeCell ref="AL5:AZ5"/>
    <mergeCell ref="AL6:AZ6"/>
    <mergeCell ref="AL7:AZ7"/>
    <mergeCell ref="AL8:AP8"/>
    <mergeCell ref="AQ8:AU8"/>
    <mergeCell ref="AV8:AZ8"/>
  </mergeCells>
  <pageMargins left="0.78740157480314965" right="0.59055118110236227" top="0.59055118110236227" bottom="0.59055118110236227" header="0.31496062992125984" footer="0.31496062992125984"/>
  <pageSetup paperSize="9" scale="42" fitToHeight="0" orientation="portrait" r:id="rId1"/>
  <headerFooter alignWithMargins="0"/>
  <rowBreaks count="1" manualBreakCount="1">
    <brk id="78" max="22" man="1"/>
  </rowBreaks>
  <ignoredErrors>
    <ignoredError sqref="G13 E13 E21 E23 G21:G22 E85:E91 E93:E101 P85:P91 N85:N91 Q85:Q101 O85:O91 H85:H91 F92:H101 F85:G91 S85:S99 R100:T101 R85:R99 T85:T99 E64:L65 E72:L73 E66:E71 G66:G71 I66:L71 N13 N21 R23:S23 R21:T21 P23 P21 P13 R13 T13 H14:V14 H13:I13 U13:V13 S13 Q13 H22:V22 H21:I21 Q21 I23 Q23 U21:V21 U23:V23 O21 O13 O23 I16:I20 I15 L15 L16:L20 L21:M21 M13 T15 R15 P15 N15 N16:N20 P16:P20 R16:R20 T16:T20 V15 V16:V20 L23:M23 G23 P93:P101 N93:N99 O93:O101 E74:L74 H7:H12 J7:J1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CU100"/>
  <sheetViews>
    <sheetView view="pageBreakPreview" zoomScaleNormal="100" zoomScaleSheetLayoutView="100" workbookViewId="0">
      <selection activeCell="J2" sqref="J2"/>
    </sheetView>
  </sheetViews>
  <sheetFormatPr baseColWidth="10" defaultRowHeight="12.75"/>
  <cols>
    <col min="1" max="1" width="5.28515625" style="2" customWidth="1"/>
    <col min="2" max="2" width="20.42578125" customWidth="1"/>
    <col min="3" max="6" width="14.85546875" customWidth="1"/>
    <col min="7" max="7" width="18.140625" customWidth="1"/>
    <col min="8" max="8" width="4.7109375" style="1341" customWidth="1"/>
    <col min="9" max="10" width="6" style="1340" customWidth="1"/>
    <col min="11" max="11" width="9.140625" style="1340" bestFit="1" customWidth="1"/>
    <col min="12" max="12" width="20.42578125" style="1340" bestFit="1" customWidth="1"/>
    <col min="13" max="13" width="11.140625" style="1340" bestFit="1" customWidth="1"/>
    <col min="14" max="14" width="16.42578125" style="1340" bestFit="1" customWidth="1"/>
    <col min="15" max="15" width="12.42578125" style="1340" bestFit="1" customWidth="1"/>
    <col min="16" max="16" width="19.7109375" style="1340" bestFit="1" customWidth="1"/>
    <col min="17" max="17" width="8.85546875" style="1340" bestFit="1" customWidth="1"/>
    <col min="18" max="24" width="11" style="1340" customWidth="1"/>
    <col min="25" max="25" width="11" style="1406" customWidth="1"/>
    <col min="26" max="27" width="11" style="1344" customWidth="1"/>
    <col min="28" max="29" width="11.42578125" style="1344"/>
  </cols>
  <sheetData>
    <row r="1" spans="1:33" s="2" customFormat="1" ht="15">
      <c r="A1" s="38" t="s">
        <v>119</v>
      </c>
      <c r="C1" s="32"/>
      <c r="D1" s="32"/>
      <c r="E1" s="32"/>
      <c r="F1" s="32"/>
      <c r="G1" s="32"/>
      <c r="H1" s="1341"/>
      <c r="I1" s="1340"/>
      <c r="J1" s="1340"/>
      <c r="K1" s="1340"/>
      <c r="L1" s="1882" t="s">
        <v>165</v>
      </c>
      <c r="M1" s="1882"/>
      <c r="N1" s="1882"/>
      <c r="O1" s="1882"/>
      <c r="P1" s="1882"/>
      <c r="Q1" s="1882"/>
      <c r="R1" s="1405"/>
      <c r="S1" s="1340"/>
      <c r="T1" s="1340"/>
      <c r="U1" s="1340"/>
      <c r="V1" s="1406"/>
      <c r="W1" s="1406"/>
      <c r="X1" s="1406"/>
      <c r="Y1" s="1406"/>
      <c r="Z1" s="1344"/>
      <c r="AA1" s="1344"/>
      <c r="AB1" s="1344"/>
      <c r="AC1" s="1344"/>
      <c r="AD1"/>
      <c r="AE1"/>
      <c r="AF1"/>
      <c r="AG1"/>
    </row>
    <row r="2" spans="1:33" s="2" customFormat="1" ht="15">
      <c r="B2" s="38"/>
      <c r="C2" s="32"/>
      <c r="D2" s="32"/>
      <c r="E2" s="32"/>
      <c r="F2" s="32"/>
      <c r="G2" s="32"/>
      <c r="H2" s="1341"/>
      <c r="I2" s="1340"/>
      <c r="J2" s="1340"/>
      <c r="K2" s="1340"/>
      <c r="L2" s="1883" t="s">
        <v>275</v>
      </c>
      <c r="M2" s="1883" t="s">
        <v>49</v>
      </c>
      <c r="N2" s="1884"/>
      <c r="O2" s="1884"/>
      <c r="P2" s="1884"/>
      <c r="Q2" s="1884"/>
      <c r="R2" s="1517"/>
      <c r="S2" s="1340"/>
      <c r="T2" s="1340"/>
      <c r="U2" s="1340"/>
      <c r="V2" s="1406"/>
      <c r="W2" s="1406"/>
      <c r="X2" s="1406"/>
      <c r="Y2" s="1406"/>
      <c r="Z2" s="1344"/>
      <c r="AA2" s="1344"/>
      <c r="AB2" s="1344"/>
      <c r="AC2" s="1344"/>
      <c r="AD2"/>
      <c r="AE2"/>
      <c r="AF2"/>
      <c r="AG2"/>
    </row>
    <row r="3" spans="1:33" s="2" customFormat="1" ht="15">
      <c r="A3" s="746" t="s">
        <v>120</v>
      </c>
      <c r="C3" s="32"/>
      <c r="D3" s="32"/>
      <c r="E3" s="32"/>
      <c r="F3" s="32"/>
      <c r="G3" s="32"/>
      <c r="H3" s="1341"/>
      <c r="I3" s="1340"/>
      <c r="J3" s="1340"/>
      <c r="K3" s="1340"/>
      <c r="L3" s="1883" t="s">
        <v>258</v>
      </c>
      <c r="M3" s="1883" t="s">
        <v>49</v>
      </c>
      <c r="N3" s="1884"/>
      <c r="O3" s="1884"/>
      <c r="P3" s="1884"/>
      <c r="Q3" s="1884"/>
      <c r="R3" s="1517"/>
      <c r="S3" s="1340"/>
      <c r="T3" s="1340"/>
      <c r="U3" s="1340"/>
      <c r="V3" s="1406"/>
      <c r="W3" s="1406"/>
      <c r="X3" s="1406"/>
      <c r="Y3" s="1406"/>
      <c r="Z3" s="1344"/>
      <c r="AA3" s="1344"/>
      <c r="AB3" s="1344"/>
      <c r="AC3" s="1344"/>
      <c r="AD3"/>
      <c r="AE3"/>
      <c r="AF3"/>
      <c r="AG3"/>
    </row>
    <row r="4" spans="1:33" s="2" customFormat="1" ht="13.5" thickBot="1">
      <c r="B4" s="32"/>
      <c r="C4" s="32"/>
      <c r="D4" s="32"/>
      <c r="E4" s="32"/>
      <c r="F4" s="32"/>
      <c r="G4" s="32"/>
      <c r="H4" s="1341"/>
      <c r="I4" s="1340"/>
      <c r="J4" s="1340"/>
      <c r="K4" s="1340"/>
      <c r="L4" s="1883" t="s">
        <v>278</v>
      </c>
      <c r="M4" s="1883" t="s">
        <v>49</v>
      </c>
      <c r="N4" s="1884"/>
      <c r="O4" s="1884"/>
      <c r="P4" s="1884"/>
      <c r="Q4" s="1884"/>
      <c r="R4" s="1517"/>
      <c r="S4" s="1340"/>
      <c r="T4" s="1340"/>
      <c r="U4" s="1340"/>
      <c r="V4" s="1406"/>
      <c r="W4" s="1406"/>
      <c r="X4" s="1406"/>
      <c r="Y4" s="1406"/>
      <c r="Z4" s="1344"/>
      <c r="AA4" s="1344"/>
      <c r="AB4" s="1344"/>
      <c r="AC4" s="1344"/>
      <c r="AD4"/>
      <c r="AE4"/>
      <c r="AF4"/>
      <c r="AG4"/>
    </row>
    <row r="5" spans="1:33">
      <c r="B5" s="1682" t="s">
        <v>121</v>
      </c>
      <c r="C5" s="1683" t="s">
        <v>122</v>
      </c>
      <c r="D5" s="1684" t="s">
        <v>123</v>
      </c>
      <c r="E5" s="1683" t="s">
        <v>124</v>
      </c>
      <c r="F5" s="1889" t="s">
        <v>246</v>
      </c>
      <c r="G5" s="1685" t="s">
        <v>49</v>
      </c>
      <c r="L5" s="1883" t="s">
        <v>283</v>
      </c>
      <c r="M5" s="1883" t="s">
        <v>49</v>
      </c>
      <c r="N5" s="1884"/>
      <c r="O5" s="1884"/>
      <c r="P5" s="1884"/>
      <c r="Q5" s="1884"/>
      <c r="R5" s="1517"/>
      <c r="V5" s="1406"/>
      <c r="W5" s="1406"/>
      <c r="X5" s="1406"/>
    </row>
    <row r="6" spans="1:33" ht="13.5" customHeight="1" thickBot="1">
      <c r="B6" s="1686" t="s">
        <v>85</v>
      </c>
      <c r="C6" s="1687"/>
      <c r="D6" s="1688"/>
      <c r="E6" s="1687"/>
      <c r="F6" s="1890"/>
      <c r="G6" s="1689" t="s">
        <v>125</v>
      </c>
      <c r="L6" s="1883" t="s">
        <v>274</v>
      </c>
      <c r="M6" s="1883" t="s">
        <v>49</v>
      </c>
      <c r="N6" s="1884"/>
      <c r="O6" s="1884"/>
      <c r="P6" s="1884"/>
      <c r="Q6" s="1884"/>
      <c r="R6" s="1517"/>
      <c r="V6" s="1406"/>
      <c r="W6" s="1406"/>
      <c r="X6" s="1406"/>
    </row>
    <row r="7" spans="1:33" s="2" customFormat="1" ht="15" customHeight="1">
      <c r="B7" s="39" t="s">
        <v>88</v>
      </c>
      <c r="C7" s="1704">
        <v>2344.2344664000007</v>
      </c>
      <c r="D7" s="1704">
        <v>740.42632220999621</v>
      </c>
      <c r="E7" s="1704">
        <v>882.23068848999844</v>
      </c>
      <c r="F7" s="1705">
        <v>90.996932570000098</v>
      </c>
      <c r="G7" s="1706">
        <f t="shared" ref="G7:G18" si="0">SUM(C7:F7)</f>
        <v>4057.8884096699953</v>
      </c>
      <c r="H7" s="1341"/>
      <c r="I7" s="1407"/>
      <c r="J7" s="1407"/>
      <c r="K7" s="1340"/>
      <c r="L7" s="1891" t="s">
        <v>282</v>
      </c>
      <c r="M7" s="1892" t="s">
        <v>276</v>
      </c>
      <c r="N7" s="1892"/>
      <c r="O7" s="1892"/>
      <c r="P7" s="1892"/>
      <c r="Q7" s="1892"/>
      <c r="R7" s="1405"/>
      <c r="S7" s="1340"/>
      <c r="T7" s="1340"/>
      <c r="U7" s="1340"/>
      <c r="V7" s="1406"/>
      <c r="W7" s="1406"/>
      <c r="X7" s="1406"/>
      <c r="Y7" s="1406"/>
      <c r="Z7" s="1344"/>
      <c r="AA7" s="1344"/>
      <c r="AB7" s="1344"/>
      <c r="AC7" s="1344"/>
      <c r="AD7"/>
      <c r="AE7"/>
      <c r="AF7"/>
      <c r="AG7"/>
    </row>
    <row r="8" spans="1:33" s="2" customFormat="1" ht="15" customHeight="1">
      <c r="B8" s="39" t="s">
        <v>89</v>
      </c>
      <c r="C8" s="1704">
        <v>2250.5147190300017</v>
      </c>
      <c r="D8" s="1704">
        <v>747.9230831200025</v>
      </c>
      <c r="E8" s="1704">
        <v>872.06512873999736</v>
      </c>
      <c r="F8" s="1705">
        <v>87.884154409999979</v>
      </c>
      <c r="G8" s="1706">
        <f>SUM(C8:F8)</f>
        <v>3958.3870853000017</v>
      </c>
      <c r="H8" s="1341"/>
      <c r="I8" s="1407"/>
      <c r="J8" s="1407"/>
      <c r="K8" s="1340"/>
      <c r="L8" s="1891"/>
      <c r="M8" s="1892" t="s">
        <v>260</v>
      </c>
      <c r="N8" s="1892"/>
      <c r="O8" s="1892"/>
      <c r="P8" s="1892"/>
      <c r="Q8" s="1892"/>
      <c r="R8" s="1405"/>
      <c r="S8" s="1340"/>
      <c r="T8" s="1340"/>
      <c r="U8" s="1340"/>
      <c r="V8" s="1406"/>
      <c r="W8" s="1406"/>
      <c r="X8" s="1406"/>
      <c r="Y8" s="1406"/>
      <c r="Z8" s="1344"/>
      <c r="AA8" s="1344"/>
      <c r="AB8" s="1344"/>
      <c r="AC8" s="1344"/>
      <c r="AD8"/>
      <c r="AE8"/>
      <c r="AF8"/>
      <c r="AG8"/>
    </row>
    <row r="9" spans="1:33" s="2" customFormat="1" ht="15" customHeight="1">
      <c r="B9" s="39" t="s">
        <v>90</v>
      </c>
      <c r="C9" s="1704">
        <v>1918.0401906500019</v>
      </c>
      <c r="D9" s="1704">
        <v>671.49994804999699</v>
      </c>
      <c r="E9" s="1704">
        <v>856.29379662999986</v>
      </c>
      <c r="F9" s="1705">
        <v>91.055928400000013</v>
      </c>
      <c r="G9" s="1706">
        <f t="shared" si="0"/>
        <v>3536.889863729999</v>
      </c>
      <c r="H9" s="1341"/>
      <c r="I9" s="1407"/>
      <c r="J9" s="1407"/>
      <c r="K9" s="1340"/>
      <c r="L9" s="1891"/>
      <c r="M9" s="1892" t="s">
        <v>284</v>
      </c>
      <c r="N9" s="1892"/>
      <c r="O9" s="1892"/>
      <c r="P9" s="1892"/>
      <c r="Q9" s="1892"/>
      <c r="R9" s="1405"/>
      <c r="S9" s="1340"/>
      <c r="T9" s="1340"/>
      <c r="U9" s="1340"/>
      <c r="V9" s="1406"/>
      <c r="W9" s="1406"/>
      <c r="X9" s="1406"/>
      <c r="Y9" s="1406"/>
      <c r="Z9" s="1344"/>
      <c r="AA9" s="1344"/>
      <c r="AB9" s="1344"/>
      <c r="AC9" s="1344"/>
      <c r="AD9"/>
      <c r="AE9"/>
      <c r="AF9"/>
      <c r="AG9"/>
    </row>
    <row r="10" spans="1:33" s="2" customFormat="1" ht="15" customHeight="1">
      <c r="B10" s="39" t="s">
        <v>91</v>
      </c>
      <c r="C10" s="1704">
        <v>1329.0461883099997</v>
      </c>
      <c r="D10" s="1704">
        <v>512.91851643999519</v>
      </c>
      <c r="E10" s="1704">
        <v>859.20929868000076</v>
      </c>
      <c r="F10" s="1705">
        <v>91.802064950000002</v>
      </c>
      <c r="G10" s="1706">
        <f t="shared" si="0"/>
        <v>2792.9760683799955</v>
      </c>
      <c r="H10" s="1341"/>
      <c r="I10" s="1407"/>
      <c r="J10" s="1407"/>
      <c r="K10" s="1340"/>
      <c r="L10" s="1891"/>
      <c r="M10" s="1408" t="s">
        <v>287</v>
      </c>
      <c r="N10" s="1408" t="s">
        <v>286</v>
      </c>
      <c r="O10" s="1408" t="s">
        <v>288</v>
      </c>
      <c r="P10" s="1408" t="s">
        <v>285</v>
      </c>
      <c r="Q10" s="1408" t="s">
        <v>49</v>
      </c>
      <c r="R10" s="1405"/>
      <c r="S10" s="1340"/>
      <c r="T10" s="1340"/>
      <c r="U10" s="1340"/>
      <c r="V10" s="1406"/>
      <c r="W10" s="1406"/>
      <c r="X10" s="1406"/>
      <c r="Y10" s="1406"/>
      <c r="Z10" s="1344"/>
      <c r="AA10" s="1344"/>
      <c r="AB10" s="1344"/>
      <c r="AC10" s="1344"/>
      <c r="AD10"/>
      <c r="AE10"/>
      <c r="AF10"/>
      <c r="AG10"/>
    </row>
    <row r="11" spans="1:33" s="2" customFormat="1" ht="15" customHeight="1">
      <c r="B11" s="39" t="s">
        <v>92</v>
      </c>
      <c r="C11" s="1704">
        <v>1566.7152523400005</v>
      </c>
      <c r="D11" s="1704">
        <v>491.88033151000144</v>
      </c>
      <c r="E11" s="1704">
        <v>832.76670282999999</v>
      </c>
      <c r="F11" s="1705">
        <v>92.185935490000148</v>
      </c>
      <c r="G11" s="1706">
        <f t="shared" si="0"/>
        <v>2983.5482221700017</v>
      </c>
      <c r="H11" s="1341"/>
      <c r="I11" s="1407"/>
      <c r="J11" s="1407"/>
      <c r="K11" s="1340"/>
      <c r="L11" s="1409" t="s">
        <v>311</v>
      </c>
      <c r="M11" s="1701">
        <v>2344.2344664000007</v>
      </c>
      <c r="N11" s="1701">
        <v>740.42632220999621</v>
      </c>
      <c r="O11" s="1701">
        <v>882.23068848999844</v>
      </c>
      <c r="P11" s="1701">
        <v>90.996932570000098</v>
      </c>
      <c r="Q11" s="1701">
        <v>4057.8884096699844</v>
      </c>
      <c r="R11" s="1405"/>
      <c r="S11" s="1340"/>
      <c r="T11" s="1340"/>
      <c r="U11" s="1340"/>
      <c r="V11" s="1406"/>
      <c r="W11" s="1406"/>
      <c r="X11" s="1406"/>
      <c r="Y11" s="1406"/>
      <c r="Z11" s="1344"/>
      <c r="AA11" s="1344"/>
      <c r="AB11" s="1344"/>
      <c r="AC11" s="1344"/>
      <c r="AD11"/>
      <c r="AE11"/>
      <c r="AF11"/>
      <c r="AG11"/>
    </row>
    <row r="12" spans="1:33" s="2" customFormat="1" ht="15" customHeight="1">
      <c r="B12" s="39" t="s">
        <v>93</v>
      </c>
      <c r="C12" s="1704">
        <v>1956.2835905900022</v>
      </c>
      <c r="D12" s="1704">
        <v>456.75460463999917</v>
      </c>
      <c r="E12" s="1704">
        <v>808.97113592999835</v>
      </c>
      <c r="F12" s="1705">
        <v>94.368223800000266</v>
      </c>
      <c r="G12" s="1706">
        <f t="shared" si="0"/>
        <v>3316.3775549599995</v>
      </c>
      <c r="H12" s="1341"/>
      <c r="I12" s="1407"/>
      <c r="J12" s="1407"/>
      <c r="K12" s="1340"/>
      <c r="L12" s="1409" t="s">
        <v>312</v>
      </c>
      <c r="M12" s="1701">
        <v>2250.5147190300017</v>
      </c>
      <c r="N12" s="1701">
        <v>747.9230831200025</v>
      </c>
      <c r="O12" s="1701">
        <v>872.06512873999736</v>
      </c>
      <c r="P12" s="1701">
        <v>87.884154409999979</v>
      </c>
      <c r="Q12" s="1701">
        <v>3958.3870853000112</v>
      </c>
      <c r="R12" s="1405"/>
      <c r="S12" s="1340"/>
      <c r="T12" s="1340"/>
      <c r="U12" s="1340"/>
      <c r="V12" s="1406"/>
      <c r="W12" s="1406"/>
      <c r="X12" s="1406"/>
      <c r="Y12" s="1406"/>
      <c r="Z12" s="1344"/>
      <c r="AA12" s="1344"/>
      <c r="AB12" s="1344"/>
      <c r="AC12" s="1344"/>
      <c r="AD12"/>
      <c r="AE12"/>
      <c r="AF12"/>
      <c r="AG12"/>
    </row>
    <row r="13" spans="1:33" s="2" customFormat="1" ht="15" customHeight="1">
      <c r="B13" s="39" t="s">
        <v>95</v>
      </c>
      <c r="C13" s="1704">
        <v>2202.1410564300013</v>
      </c>
      <c r="D13" s="1704">
        <v>512.80199529000242</v>
      </c>
      <c r="E13" s="1704">
        <v>825.6447121800004</v>
      </c>
      <c r="F13" s="1705">
        <v>98.541264329999919</v>
      </c>
      <c r="G13" s="1706">
        <f t="shared" si="0"/>
        <v>3639.1290282300038</v>
      </c>
      <c r="H13" s="1341"/>
      <c r="I13" s="1407"/>
      <c r="J13" s="1407"/>
      <c r="K13" s="1340"/>
      <c r="L13" s="1409" t="s">
        <v>313</v>
      </c>
      <c r="M13" s="1701">
        <v>1918.0401906500019</v>
      </c>
      <c r="N13" s="1701">
        <v>671.49994804999699</v>
      </c>
      <c r="O13" s="1701">
        <v>856.29379662999986</v>
      </c>
      <c r="P13" s="1701">
        <v>91.055928400000013</v>
      </c>
      <c r="Q13" s="1701">
        <v>3536.8898637300122</v>
      </c>
      <c r="R13" s="1405"/>
      <c r="S13" s="1340"/>
      <c r="T13" s="1340"/>
      <c r="U13" s="1340"/>
      <c r="V13" s="1406"/>
      <c r="W13" s="1406"/>
      <c r="X13" s="1406"/>
      <c r="Y13" s="1406"/>
      <c r="Z13" s="1344"/>
      <c r="AA13" s="1344"/>
      <c r="AB13" s="1344"/>
      <c r="AC13" s="1344"/>
      <c r="AD13"/>
      <c r="AE13"/>
      <c r="AF13"/>
      <c r="AG13"/>
    </row>
    <row r="14" spans="1:33" s="2" customFormat="1" ht="15" customHeight="1">
      <c r="B14" s="39" t="s">
        <v>96</v>
      </c>
      <c r="C14" s="1704">
        <v>2293.3360626899985</v>
      </c>
      <c r="D14" s="1704">
        <v>543.90818859999831</v>
      </c>
      <c r="E14" s="1704">
        <v>856.5444080900055</v>
      </c>
      <c r="F14" s="1705">
        <v>98.144730870000288</v>
      </c>
      <c r="G14" s="1706">
        <f t="shared" si="0"/>
        <v>3791.933390250003</v>
      </c>
      <c r="H14" s="1341"/>
      <c r="I14" s="1407"/>
      <c r="J14" s="1407"/>
      <c r="K14" s="1340"/>
      <c r="L14" s="1409" t="s">
        <v>314</v>
      </c>
      <c r="M14" s="1701">
        <v>1329.0461883099997</v>
      </c>
      <c r="N14" s="1701">
        <v>512.91851643999519</v>
      </c>
      <c r="O14" s="1701">
        <v>859.20929868000076</v>
      </c>
      <c r="P14" s="1701">
        <v>91.802064950000002</v>
      </c>
      <c r="Q14" s="1701">
        <v>2792.9760683800027</v>
      </c>
      <c r="R14" s="1405"/>
      <c r="S14" s="1340"/>
      <c r="T14" s="1340"/>
      <c r="U14" s="1340"/>
      <c r="V14" s="1406"/>
      <c r="W14" s="1406"/>
      <c r="X14" s="1406"/>
      <c r="Y14" s="1406"/>
      <c r="Z14" s="1344"/>
      <c r="AA14" s="1344"/>
      <c r="AB14" s="1344"/>
      <c r="AC14" s="1344"/>
      <c r="AD14"/>
      <c r="AE14"/>
      <c r="AF14"/>
      <c r="AG14"/>
    </row>
    <row r="15" spans="1:33" s="2" customFormat="1" ht="15" customHeight="1">
      <c r="B15" s="39" t="s">
        <v>97</v>
      </c>
      <c r="C15" s="1704">
        <v>2227.2468433600025</v>
      </c>
      <c r="D15" s="1704">
        <v>546.20266327000093</v>
      </c>
      <c r="E15" s="1704">
        <v>850.17778315999578</v>
      </c>
      <c r="F15" s="1705">
        <v>97.516369430000012</v>
      </c>
      <c r="G15" s="1706">
        <f t="shared" si="0"/>
        <v>3721.1436592199989</v>
      </c>
      <c r="H15" s="1341"/>
      <c r="I15" s="1407"/>
      <c r="J15" s="1407"/>
      <c r="K15" s="1340"/>
      <c r="L15" s="1409" t="s">
        <v>315</v>
      </c>
      <c r="M15" s="1701">
        <v>1566.7152523400005</v>
      </c>
      <c r="N15" s="1701">
        <v>491.88033151000144</v>
      </c>
      <c r="O15" s="1701">
        <v>832.76670282999999</v>
      </c>
      <c r="P15" s="1701">
        <v>92.185935490000148</v>
      </c>
      <c r="Q15" s="1701">
        <v>2983.5482221700058</v>
      </c>
      <c r="R15" s="1405"/>
      <c r="S15" s="1340"/>
      <c r="T15" s="1340"/>
      <c r="U15" s="1340"/>
      <c r="V15" s="1406"/>
      <c r="W15" s="1406"/>
      <c r="X15" s="1406"/>
      <c r="Y15" s="1406"/>
      <c r="Z15" s="1344"/>
      <c r="AA15" s="1344"/>
      <c r="AB15" s="1344"/>
      <c r="AC15" s="1344"/>
      <c r="AD15"/>
      <c r="AE15"/>
      <c r="AF15"/>
      <c r="AG15"/>
    </row>
    <row r="16" spans="1:33" s="2" customFormat="1" ht="15" customHeight="1">
      <c r="B16" s="39" t="s">
        <v>98</v>
      </c>
      <c r="C16" s="1704">
        <v>2400.3934203699996</v>
      </c>
      <c r="D16" s="1704">
        <v>584.9787998099988</v>
      </c>
      <c r="E16" s="1704">
        <v>872.60686737000481</v>
      </c>
      <c r="F16" s="1705">
        <v>96.220101320000012</v>
      </c>
      <c r="G16" s="1706">
        <f t="shared" si="0"/>
        <v>3954.1991888700031</v>
      </c>
      <c r="H16" s="1341"/>
      <c r="I16" s="1407"/>
      <c r="J16" s="1407"/>
      <c r="K16" s="1340"/>
      <c r="L16" s="1409" t="s">
        <v>316</v>
      </c>
      <c r="M16" s="1701">
        <v>1956.2835905900022</v>
      </c>
      <c r="N16" s="1701">
        <v>456.75460463999917</v>
      </c>
      <c r="O16" s="1701">
        <v>808.97113592999835</v>
      </c>
      <c r="P16" s="1701">
        <v>94.368223800000266</v>
      </c>
      <c r="Q16" s="1701">
        <v>3316.377554959995</v>
      </c>
      <c r="R16" s="1405"/>
      <c r="S16" s="1340"/>
      <c r="T16" s="1340"/>
      <c r="U16" s="1340"/>
      <c r="V16" s="1406"/>
      <c r="W16" s="1406"/>
      <c r="X16" s="1406"/>
      <c r="Y16" s="1406"/>
      <c r="Z16" s="1344"/>
      <c r="AA16" s="1344"/>
      <c r="AB16" s="1344"/>
      <c r="AC16" s="1344"/>
      <c r="AD16"/>
      <c r="AE16"/>
      <c r="AF16"/>
      <c r="AG16"/>
    </row>
    <row r="17" spans="2:33" s="2" customFormat="1" ht="15" customHeight="1">
      <c r="B17" s="39" t="s">
        <v>99</v>
      </c>
      <c r="C17" s="1704">
        <v>2377.2278804300004</v>
      </c>
      <c r="D17" s="1704">
        <v>596.34555869000371</v>
      </c>
      <c r="E17" s="1704">
        <v>867.31877727000403</v>
      </c>
      <c r="F17" s="1705">
        <v>92.460521750000112</v>
      </c>
      <c r="G17" s="1706">
        <f t="shared" si="0"/>
        <v>3933.3527381400081</v>
      </c>
      <c r="H17" s="1341"/>
      <c r="I17" s="1407"/>
      <c r="J17" s="1407"/>
      <c r="K17" s="1340"/>
      <c r="L17" s="1409" t="s">
        <v>317</v>
      </c>
      <c r="M17" s="1701">
        <v>2202.1410564300013</v>
      </c>
      <c r="N17" s="1701">
        <v>512.80199529000242</v>
      </c>
      <c r="O17" s="1701">
        <v>825.6447121800004</v>
      </c>
      <c r="P17" s="1701">
        <v>98.541264329999919</v>
      </c>
      <c r="Q17" s="1701">
        <v>3639.129028230006</v>
      </c>
      <c r="R17" s="1405"/>
      <c r="S17" s="1340"/>
      <c r="T17" s="1340"/>
      <c r="U17" s="1340"/>
      <c r="V17" s="1406"/>
      <c r="W17" s="1406"/>
      <c r="X17" s="1406"/>
      <c r="Y17" s="1406"/>
      <c r="Z17" s="1344"/>
      <c r="AA17" s="1344"/>
      <c r="AB17" s="1344"/>
      <c r="AC17" s="1344"/>
      <c r="AD17"/>
      <c r="AE17"/>
      <c r="AF17"/>
      <c r="AG17"/>
    </row>
    <row r="18" spans="2:33" s="2" customFormat="1" ht="15" customHeight="1" thickBot="1">
      <c r="B18" s="40" t="s">
        <v>100</v>
      </c>
      <c r="C18" s="1707">
        <v>2467.8620073400048</v>
      </c>
      <c r="D18" s="1707">
        <v>629.78796394999642</v>
      </c>
      <c r="E18" s="1707">
        <v>876.49388642000099</v>
      </c>
      <c r="F18" s="1708">
        <v>91.100301520000144</v>
      </c>
      <c r="G18" s="1709">
        <f t="shared" si="0"/>
        <v>4065.2441592300029</v>
      </c>
      <c r="H18" s="1341"/>
      <c r="I18" s="1407"/>
      <c r="J18" s="1407"/>
      <c r="K18" s="1340"/>
      <c r="L18" s="1409" t="s">
        <v>318</v>
      </c>
      <c r="M18" s="1701">
        <v>2293.3360626899985</v>
      </c>
      <c r="N18" s="1701">
        <v>543.90818859999831</v>
      </c>
      <c r="O18" s="1701">
        <v>856.5444080900055</v>
      </c>
      <c r="P18" s="1701">
        <v>98.144730870000288</v>
      </c>
      <c r="Q18" s="1701">
        <v>3791.933390249993</v>
      </c>
      <c r="R18" s="1405"/>
      <c r="S18" s="1340"/>
      <c r="T18" s="1340"/>
      <c r="U18" s="1340"/>
      <c r="V18" s="1406"/>
      <c r="W18" s="1406"/>
      <c r="X18" s="1406"/>
      <c r="Y18" s="1406"/>
      <c r="Z18" s="1344"/>
      <c r="AA18" s="1344"/>
      <c r="AB18" s="1344"/>
      <c r="AC18" s="1344"/>
      <c r="AD18"/>
      <c r="AE18"/>
      <c r="AF18"/>
      <c r="AG18"/>
    </row>
    <row r="19" spans="2:33" s="2" customFormat="1" ht="24" customHeight="1" thickTop="1">
      <c r="B19" s="1885" t="s">
        <v>126</v>
      </c>
      <c r="C19" s="1208">
        <f>SUM(C7:C18)</f>
        <v>25333.041677940018</v>
      </c>
      <c r="D19" s="1208">
        <f>SUM(D7:D18)</f>
        <v>7035.4279755799917</v>
      </c>
      <c r="E19" s="1208">
        <f>SUM(E7:E18)</f>
        <v>10260.323185790006</v>
      </c>
      <c r="F19" s="1209">
        <f>SUM(F7:F18)</f>
        <v>1122.276528840001</v>
      </c>
      <c r="G19" s="1887">
        <f>SUM(G7:G18)</f>
        <v>43751.069368150012</v>
      </c>
      <c r="H19" s="1341"/>
      <c r="I19" s="1340"/>
      <c r="J19" s="1340"/>
      <c r="K19" s="1340"/>
      <c r="L19" s="1409" t="s">
        <v>319</v>
      </c>
      <c r="M19" s="1701">
        <v>2227.2468433600025</v>
      </c>
      <c r="N19" s="1701">
        <v>546.20266327000093</v>
      </c>
      <c r="O19" s="1701">
        <v>850.17778315999578</v>
      </c>
      <c r="P19" s="1701">
        <v>97.516369430000012</v>
      </c>
      <c r="Q19" s="1701">
        <v>3721.1436592199966</v>
      </c>
      <c r="R19" s="1405"/>
      <c r="S19" s="1340"/>
      <c r="T19" s="1340"/>
      <c r="U19" s="1340"/>
      <c r="V19" s="1406"/>
      <c r="W19" s="1406"/>
      <c r="X19" s="1406"/>
      <c r="Y19" s="1406"/>
      <c r="Z19" s="1344"/>
      <c r="AA19" s="1344"/>
      <c r="AB19" s="1344"/>
      <c r="AC19" s="1344"/>
      <c r="AD19"/>
      <c r="AE19"/>
      <c r="AF19"/>
      <c r="AG19"/>
    </row>
    <row r="20" spans="2:33" s="2" customFormat="1" ht="21.75" customHeight="1" thickBot="1">
      <c r="B20" s="1886"/>
      <c r="C20" s="1702">
        <f>C19/G19</f>
        <v>0.57902679965994186</v>
      </c>
      <c r="D20" s="1702">
        <f>D19/G19</f>
        <v>0.16080585176968626</v>
      </c>
      <c r="E20" s="1702">
        <f>E19/G19</f>
        <v>0.23451594061514153</v>
      </c>
      <c r="F20" s="1703">
        <f>F19/G19</f>
        <v>2.5651407955230417E-2</v>
      </c>
      <c r="G20" s="1888"/>
      <c r="H20" s="1341"/>
      <c r="I20" s="1340"/>
      <c r="J20" s="1340"/>
      <c r="K20" s="1340"/>
      <c r="L20" s="1409" t="s">
        <v>320</v>
      </c>
      <c r="M20" s="1701">
        <v>2400.3934203699996</v>
      </c>
      <c r="N20" s="1701">
        <v>584.9787998099988</v>
      </c>
      <c r="O20" s="1701">
        <v>872.60686737000481</v>
      </c>
      <c r="P20" s="1701">
        <v>96.220101320000012</v>
      </c>
      <c r="Q20" s="1701">
        <v>3954.1991888700031</v>
      </c>
      <c r="R20" s="1405"/>
      <c r="S20" s="1340"/>
      <c r="T20" s="1340"/>
      <c r="U20" s="1340"/>
      <c r="V20" s="1406"/>
      <c r="W20" s="1406"/>
      <c r="X20" s="1406"/>
      <c r="Y20" s="1406"/>
      <c r="Z20" s="1344"/>
      <c r="AA20" s="1344"/>
      <c r="AB20" s="1344"/>
      <c r="AC20" s="1344"/>
      <c r="AD20"/>
      <c r="AE20"/>
      <c r="AF20"/>
      <c r="AG20"/>
    </row>
    <row r="21" spans="2:33" s="2" customFormat="1">
      <c r="C21" s="35"/>
      <c r="H21" s="1341"/>
      <c r="I21" s="1340"/>
      <c r="J21" s="1340"/>
      <c r="K21" s="1340"/>
      <c r="L21" s="1409" t="s">
        <v>321</v>
      </c>
      <c r="M21" s="1701">
        <v>2377.2278804300004</v>
      </c>
      <c r="N21" s="1701">
        <v>596.34555869000371</v>
      </c>
      <c r="O21" s="1701">
        <v>867.31877727000403</v>
      </c>
      <c r="P21" s="1701">
        <v>92.460521750000112</v>
      </c>
      <c r="Q21" s="1701">
        <v>3933.3527381399726</v>
      </c>
      <c r="R21" s="1405"/>
      <c r="S21" s="1340"/>
      <c r="T21" s="1340"/>
      <c r="U21" s="1340"/>
      <c r="V21" s="1406"/>
      <c r="W21" s="1406"/>
      <c r="X21" s="1406"/>
      <c r="Y21" s="1406"/>
      <c r="Z21" s="1344"/>
      <c r="AA21" s="1344"/>
      <c r="AB21" s="1344"/>
      <c r="AC21" s="1344"/>
      <c r="AD21"/>
      <c r="AE21"/>
      <c r="AF21"/>
      <c r="AG21"/>
    </row>
    <row r="22" spans="2:33" s="2" customFormat="1">
      <c r="H22" s="1341"/>
      <c r="I22" s="1340"/>
      <c r="J22" s="1340"/>
      <c r="K22" s="1340"/>
      <c r="L22" s="1409" t="s">
        <v>257</v>
      </c>
      <c r="M22" s="1701">
        <v>2467.8620073400048</v>
      </c>
      <c r="N22" s="1701">
        <v>629.78796394999642</v>
      </c>
      <c r="O22" s="1701">
        <v>876.49388642000099</v>
      </c>
      <c r="P22" s="1701">
        <v>91.100301520000144</v>
      </c>
      <c r="Q22" s="1701">
        <v>4065.2441592300029</v>
      </c>
      <c r="R22" s="1405"/>
      <c r="S22" s="1340"/>
      <c r="T22" s="1340"/>
      <c r="U22" s="1340"/>
      <c r="V22" s="1406"/>
      <c r="W22" s="1406"/>
      <c r="X22" s="1406"/>
      <c r="Y22" s="1406"/>
      <c r="Z22" s="1344"/>
      <c r="AA22" s="1344"/>
      <c r="AB22" s="1344"/>
      <c r="AC22" s="1344"/>
      <c r="AD22"/>
      <c r="AE22"/>
      <c r="AF22"/>
      <c r="AG22"/>
    </row>
    <row r="23" spans="2:33" s="2" customFormat="1">
      <c r="H23" s="1341"/>
      <c r="I23" s="1340"/>
      <c r="J23" s="1340"/>
      <c r="K23" s="1340"/>
      <c r="L23" s="1410" t="s">
        <v>49</v>
      </c>
      <c r="M23" s="1701">
        <v>25333.041677939938</v>
      </c>
      <c r="N23" s="1701">
        <v>7035.4279755800962</v>
      </c>
      <c r="O23" s="1701">
        <v>10260.323185790099</v>
      </c>
      <c r="P23" s="1701">
        <v>1122.2765288400046</v>
      </c>
      <c r="Q23" s="1701">
        <v>43751.069368148783</v>
      </c>
      <c r="R23" s="1405"/>
      <c r="S23" s="1340"/>
      <c r="T23" s="1340"/>
      <c r="U23" s="1340"/>
      <c r="V23" s="1340"/>
      <c r="W23" s="1340"/>
      <c r="X23" s="1340"/>
      <c r="Y23" s="1340"/>
      <c r="Z23" s="1341"/>
      <c r="AA23" s="1341"/>
      <c r="AB23" s="1341"/>
      <c r="AC23" s="1341"/>
    </row>
    <row r="24" spans="2:33" s="2" customFormat="1">
      <c r="H24" s="1341"/>
      <c r="I24" s="1340"/>
      <c r="J24" s="1340"/>
      <c r="K24" s="1340"/>
      <c r="L24" s="1340"/>
      <c r="M24" s="1340"/>
      <c r="N24" s="1340"/>
      <c r="O24" s="1340"/>
      <c r="P24" s="1340"/>
      <c r="Q24" s="1340"/>
      <c r="R24" s="1340"/>
      <c r="S24" s="1340"/>
      <c r="T24" s="1340"/>
      <c r="U24" s="1340"/>
      <c r="V24" s="1340"/>
      <c r="W24" s="1340"/>
      <c r="X24" s="1340"/>
      <c r="Y24" s="1340"/>
      <c r="Z24" s="1341"/>
      <c r="AA24" s="1341"/>
      <c r="AB24" s="1341"/>
      <c r="AC24" s="1341"/>
    </row>
    <row r="25" spans="2:33" s="2" customFormat="1">
      <c r="H25" s="1341"/>
      <c r="I25" s="1340"/>
      <c r="J25" s="1340"/>
      <c r="K25" s="1340"/>
      <c r="L25" s="1340"/>
      <c r="M25" s="1340"/>
      <c r="N25" s="1340"/>
      <c r="O25" s="1340"/>
      <c r="P25" s="1340"/>
      <c r="Q25" s="1340"/>
      <c r="R25" s="1340"/>
      <c r="S25" s="1340"/>
      <c r="T25" s="1340"/>
      <c r="U25" s="1340"/>
      <c r="V25" s="1406"/>
      <c r="W25" s="1406"/>
      <c r="X25" s="1406"/>
      <c r="Y25" s="1406"/>
      <c r="Z25" s="1341"/>
      <c r="AA25" s="1341"/>
      <c r="AB25" s="1341"/>
      <c r="AC25" s="1341"/>
    </row>
    <row r="26" spans="2:33" s="2" customFormat="1">
      <c r="H26" s="1341"/>
      <c r="I26" s="1340"/>
      <c r="J26" s="1340"/>
      <c r="K26" s="1340"/>
      <c r="L26" s="1340"/>
      <c r="M26" s="1340"/>
      <c r="N26" s="1340"/>
      <c r="O26" s="1340"/>
      <c r="P26" s="1340"/>
      <c r="Q26" s="1340"/>
      <c r="R26" s="1340"/>
      <c r="S26" s="1340"/>
      <c r="T26" s="1340"/>
      <c r="U26" s="1340"/>
      <c r="V26" s="1406"/>
      <c r="W26" s="1406"/>
      <c r="X26" s="1406"/>
      <c r="Y26" s="1406"/>
      <c r="Z26" s="1341"/>
      <c r="AA26" s="1341"/>
      <c r="AB26" s="1341"/>
      <c r="AC26" s="1341"/>
    </row>
    <row r="27" spans="2:33" s="2" customFormat="1">
      <c r="H27" s="1341"/>
      <c r="I27" s="1340"/>
      <c r="J27" s="1340"/>
      <c r="K27" s="1340"/>
      <c r="L27" s="1340"/>
      <c r="M27" s="1340"/>
      <c r="N27" s="1340"/>
      <c r="O27" s="1340"/>
      <c r="P27" s="1340"/>
      <c r="Q27" s="1340"/>
      <c r="R27" s="1340"/>
      <c r="S27" s="1340"/>
      <c r="T27" s="1340"/>
      <c r="U27" s="1340"/>
      <c r="V27" s="1406"/>
      <c r="W27" s="1406"/>
      <c r="X27" s="1406"/>
      <c r="Y27" s="1406"/>
      <c r="Z27" s="1341"/>
      <c r="AA27" s="1341"/>
      <c r="AB27" s="1341"/>
      <c r="AC27" s="1341"/>
    </row>
    <row r="28" spans="2:33" s="2" customFormat="1">
      <c r="H28" s="1341"/>
      <c r="I28" s="1340"/>
      <c r="J28" s="1340"/>
      <c r="K28" s="1340"/>
      <c r="L28" s="1340"/>
      <c r="M28" s="1340"/>
      <c r="N28" s="1340"/>
      <c r="O28" s="1340"/>
      <c r="P28" s="1340"/>
      <c r="Q28" s="1340"/>
      <c r="R28" s="1340"/>
      <c r="S28" s="1340"/>
      <c r="T28" s="1340"/>
      <c r="U28" s="1340"/>
      <c r="V28" s="1406"/>
      <c r="W28" s="1406"/>
      <c r="X28" s="1406"/>
      <c r="Y28" s="1406"/>
      <c r="Z28" s="1341"/>
      <c r="AA28" s="1341"/>
      <c r="AB28" s="1341"/>
      <c r="AC28" s="1341"/>
    </row>
    <row r="29" spans="2:33" s="2" customFormat="1">
      <c r="H29" s="1341"/>
      <c r="I29" s="1340"/>
      <c r="J29" s="1340"/>
      <c r="K29" s="1340"/>
      <c r="L29" s="1340"/>
      <c r="M29" s="1340"/>
      <c r="N29" s="1340"/>
      <c r="O29" s="1340"/>
      <c r="P29" s="1340"/>
      <c r="Q29" s="1340"/>
      <c r="R29" s="1340"/>
      <c r="S29" s="1340"/>
      <c r="T29" s="1340"/>
      <c r="U29" s="1340"/>
      <c r="V29" s="1406"/>
      <c r="W29" s="1406"/>
      <c r="X29" s="1406"/>
      <c r="Y29" s="1406"/>
      <c r="Z29" s="1341"/>
      <c r="AA29" s="1341"/>
      <c r="AB29" s="1341"/>
      <c r="AC29" s="1341"/>
    </row>
    <row r="30" spans="2:33" s="2" customFormat="1">
      <c r="H30" s="1341"/>
      <c r="I30" s="1340"/>
      <c r="J30" s="1340"/>
      <c r="K30" s="1340"/>
      <c r="L30" s="1340"/>
      <c r="M30" s="1340"/>
      <c r="N30" s="1340"/>
      <c r="O30" s="1340"/>
      <c r="P30" s="1340"/>
      <c r="Q30" s="1340"/>
      <c r="R30" s="1340"/>
      <c r="S30" s="1340"/>
      <c r="T30" s="1340"/>
      <c r="U30" s="1340"/>
      <c r="V30" s="1406"/>
      <c r="W30" s="1406"/>
      <c r="X30" s="1406"/>
      <c r="Y30" s="1406"/>
      <c r="Z30" s="1341"/>
      <c r="AA30" s="1341"/>
      <c r="AB30" s="1341"/>
      <c r="AC30" s="1341"/>
    </row>
    <row r="31" spans="2:33" s="2" customFormat="1">
      <c r="H31" s="1341"/>
      <c r="I31" s="1340"/>
      <c r="J31" s="1340"/>
      <c r="K31" s="1340"/>
      <c r="L31" s="1340"/>
      <c r="M31" s="1340"/>
      <c r="N31" s="1340"/>
      <c r="O31" s="1340"/>
      <c r="P31" s="1340"/>
      <c r="Q31" s="1340"/>
      <c r="R31" s="1340"/>
      <c r="S31" s="1340"/>
      <c r="T31" s="1340"/>
      <c r="U31" s="1340"/>
      <c r="V31" s="1406"/>
      <c r="W31" s="1406"/>
      <c r="X31" s="1406"/>
      <c r="Y31" s="1406"/>
      <c r="Z31" s="1341"/>
      <c r="AA31" s="1341"/>
      <c r="AB31" s="1341"/>
      <c r="AC31" s="1341"/>
    </row>
    <row r="32" spans="2:33" s="2" customFormat="1">
      <c r="H32" s="1341"/>
      <c r="I32" s="1340"/>
      <c r="J32" s="1340"/>
      <c r="K32" s="1340"/>
      <c r="L32" s="1340"/>
      <c r="M32" s="1340"/>
      <c r="N32" s="1340"/>
      <c r="O32" s="1340"/>
      <c r="P32" s="1340"/>
      <c r="Q32" s="1340"/>
      <c r="R32" s="1340"/>
      <c r="S32" s="1340"/>
      <c r="T32" s="1340"/>
      <c r="U32" s="1340"/>
      <c r="V32" s="1406"/>
      <c r="W32" s="1406"/>
      <c r="X32" s="1406"/>
      <c r="Y32" s="1406"/>
      <c r="Z32" s="1341"/>
      <c r="AA32" s="1341"/>
      <c r="AB32" s="1341"/>
      <c r="AC32" s="1341"/>
    </row>
    <row r="33" spans="8:29" s="2" customFormat="1">
      <c r="H33" s="1341"/>
      <c r="I33" s="1340"/>
      <c r="J33" s="1340"/>
      <c r="K33" s="1340"/>
      <c r="L33" s="1340"/>
      <c r="M33" s="1340"/>
      <c r="N33" s="1340"/>
      <c r="O33" s="1340"/>
      <c r="P33" s="1340"/>
      <c r="Q33" s="1340"/>
      <c r="R33" s="1340"/>
      <c r="S33" s="1340"/>
      <c r="T33" s="1340"/>
      <c r="U33" s="1340"/>
      <c r="V33" s="1406"/>
      <c r="W33" s="1406"/>
      <c r="X33" s="1406"/>
      <c r="Y33" s="1406"/>
      <c r="Z33" s="1341"/>
      <c r="AA33" s="1341"/>
      <c r="AB33" s="1341"/>
      <c r="AC33" s="1341"/>
    </row>
    <row r="34" spans="8:29" s="2" customFormat="1">
      <c r="H34" s="1341"/>
      <c r="I34" s="1340"/>
      <c r="J34" s="1340"/>
      <c r="K34" s="1340"/>
      <c r="L34" s="1340"/>
      <c r="M34" s="1340"/>
      <c r="N34" s="1340"/>
      <c r="O34" s="1340"/>
      <c r="P34" s="1340"/>
      <c r="Q34" s="1340"/>
      <c r="R34" s="1340"/>
      <c r="S34" s="1340"/>
      <c r="T34" s="1340"/>
      <c r="U34" s="1340"/>
      <c r="V34" s="1406"/>
      <c r="W34" s="1406"/>
      <c r="X34" s="1406"/>
      <c r="Y34" s="1406"/>
      <c r="Z34" s="1341"/>
      <c r="AA34" s="1341"/>
      <c r="AB34" s="1341"/>
      <c r="AC34" s="1341"/>
    </row>
    <row r="35" spans="8:29" s="2" customFormat="1">
      <c r="H35" s="1341"/>
      <c r="I35" s="1340"/>
      <c r="J35" s="1340"/>
      <c r="K35" s="1340"/>
      <c r="L35" s="1340"/>
      <c r="M35" s="1340"/>
      <c r="N35" s="1340"/>
      <c r="O35" s="1340"/>
      <c r="P35" s="1340"/>
      <c r="Q35" s="1340"/>
      <c r="R35" s="1340"/>
      <c r="S35" s="1340"/>
      <c r="T35" s="1340"/>
      <c r="U35" s="1340"/>
      <c r="V35" s="1406"/>
      <c r="W35" s="1406"/>
      <c r="X35" s="1406"/>
      <c r="Y35" s="1406"/>
      <c r="Z35" s="1341"/>
      <c r="AA35" s="1341"/>
      <c r="AB35" s="1341"/>
      <c r="AC35" s="1341"/>
    </row>
    <row r="36" spans="8:29" s="2" customFormat="1">
      <c r="H36" s="1341"/>
      <c r="I36" s="1340"/>
      <c r="J36" s="1340"/>
      <c r="K36" s="1340"/>
      <c r="L36" s="1340"/>
      <c r="M36" s="1340"/>
      <c r="N36" s="1340"/>
      <c r="O36" s="1340"/>
      <c r="P36" s="1340"/>
      <c r="Q36" s="1340"/>
      <c r="R36" s="1340"/>
      <c r="S36" s="1340"/>
      <c r="T36" s="1340"/>
      <c r="U36" s="1340"/>
      <c r="V36" s="1406"/>
      <c r="W36" s="1406"/>
      <c r="X36" s="1406"/>
      <c r="Y36" s="1406"/>
      <c r="Z36" s="1341"/>
      <c r="AA36" s="1341"/>
      <c r="AB36" s="1341"/>
      <c r="AC36" s="1341"/>
    </row>
    <row r="37" spans="8:29" s="2" customFormat="1">
      <c r="H37" s="1341"/>
      <c r="I37" s="1340"/>
      <c r="J37" s="1340"/>
      <c r="K37" s="1340"/>
      <c r="L37" s="1340"/>
      <c r="M37" s="1340"/>
      <c r="N37" s="1340"/>
      <c r="O37" s="1340"/>
      <c r="P37" s="1340"/>
      <c r="Q37" s="1340"/>
      <c r="R37" s="1340"/>
      <c r="S37" s="1340"/>
      <c r="T37" s="1340"/>
      <c r="U37" s="1340"/>
      <c r="V37" s="1406"/>
      <c r="W37" s="1406"/>
      <c r="X37" s="1406"/>
      <c r="Y37" s="1406"/>
      <c r="Z37" s="1341"/>
      <c r="AA37" s="1341"/>
      <c r="AB37" s="1341"/>
      <c r="AC37" s="1341"/>
    </row>
    <row r="38" spans="8:29" s="2" customFormat="1">
      <c r="H38" s="1341"/>
      <c r="I38" s="1340"/>
      <c r="J38" s="1340"/>
      <c r="K38" s="1340"/>
      <c r="L38" s="1340"/>
      <c r="M38" s="1340"/>
      <c r="N38" s="1340"/>
      <c r="O38" s="1340"/>
      <c r="P38" s="1340"/>
      <c r="Q38" s="1340"/>
      <c r="R38" s="1340"/>
      <c r="S38" s="1340"/>
      <c r="T38" s="1340"/>
      <c r="U38" s="1340"/>
      <c r="V38" s="1340"/>
      <c r="W38" s="1340"/>
      <c r="X38" s="1340"/>
      <c r="Y38" s="1340"/>
      <c r="Z38" s="1341"/>
      <c r="AA38" s="1341"/>
      <c r="AB38" s="1341"/>
      <c r="AC38" s="1341"/>
    </row>
    <row r="39" spans="8:29" s="2" customFormat="1">
      <c r="H39" s="1341"/>
      <c r="I39" s="1340"/>
      <c r="J39" s="1340"/>
      <c r="K39" s="1340"/>
      <c r="L39" s="1340"/>
      <c r="M39" s="1340"/>
      <c r="N39" s="1340"/>
      <c r="O39" s="1340"/>
      <c r="P39" s="1340"/>
      <c r="Q39" s="1340"/>
      <c r="R39" s="1340"/>
      <c r="S39" s="1340"/>
      <c r="T39" s="1340"/>
      <c r="U39" s="1340"/>
      <c r="V39" s="1340"/>
      <c r="W39" s="1340"/>
      <c r="X39" s="1340"/>
      <c r="Y39" s="1340"/>
      <c r="Z39" s="1341"/>
      <c r="AA39" s="1341"/>
      <c r="AB39" s="1341"/>
      <c r="AC39" s="1341"/>
    </row>
    <row r="40" spans="8:29" s="2" customFormat="1">
      <c r="H40" s="1341"/>
      <c r="I40" s="1340"/>
      <c r="J40" s="1340"/>
      <c r="K40" s="1340"/>
      <c r="L40" s="1340"/>
      <c r="M40" s="1340"/>
      <c r="N40" s="1340"/>
      <c r="O40" s="1340"/>
      <c r="P40" s="1340"/>
      <c r="Q40" s="1340"/>
      <c r="R40" s="1340"/>
      <c r="S40" s="1340"/>
      <c r="T40" s="1340"/>
      <c r="U40" s="1340"/>
      <c r="V40" s="1340"/>
      <c r="W40" s="1340"/>
      <c r="X40" s="1340"/>
      <c r="Y40" s="1340"/>
      <c r="Z40" s="1341"/>
      <c r="AA40" s="1341"/>
      <c r="AB40" s="1341"/>
      <c r="AC40" s="1341"/>
    </row>
    <row r="41" spans="8:29" s="2" customFormat="1">
      <c r="H41" s="1341"/>
      <c r="I41" s="1340"/>
      <c r="J41" s="1340"/>
      <c r="K41" s="1340"/>
      <c r="L41" s="1340"/>
      <c r="M41" s="1340"/>
      <c r="N41" s="1340"/>
      <c r="O41" s="1340"/>
      <c r="P41" s="1340"/>
      <c r="Q41" s="1340"/>
      <c r="R41" s="1340"/>
      <c r="S41" s="1340"/>
      <c r="T41" s="1340"/>
      <c r="U41" s="1340"/>
      <c r="V41" s="1340"/>
      <c r="W41" s="1340"/>
      <c r="X41" s="1340"/>
      <c r="Y41" s="1340"/>
      <c r="Z41" s="1341"/>
      <c r="AA41" s="1341"/>
      <c r="AB41" s="1341"/>
      <c r="AC41" s="1341"/>
    </row>
    <row r="42" spans="8:29" s="2" customFormat="1">
      <c r="H42" s="1341"/>
      <c r="I42" s="1340"/>
      <c r="J42" s="1411"/>
      <c r="K42" s="1411"/>
      <c r="L42" s="1411"/>
      <c r="M42" s="1411"/>
      <c r="N42" s="1340"/>
      <c r="O42" s="1340"/>
      <c r="P42" s="1340"/>
      <c r="Q42" s="1340"/>
      <c r="R42" s="1340"/>
      <c r="S42" s="1340"/>
      <c r="T42" s="1340"/>
      <c r="U42" s="1340"/>
      <c r="V42" s="1340"/>
      <c r="W42" s="1340"/>
      <c r="X42" s="1340"/>
      <c r="Y42" s="1340"/>
      <c r="Z42" s="1341"/>
      <c r="AA42" s="1341"/>
      <c r="AB42" s="1341"/>
      <c r="AC42" s="1341"/>
    </row>
    <row r="43" spans="8:29" s="2" customFormat="1">
      <c r="H43" s="1341"/>
      <c r="I43" s="1340"/>
      <c r="J43" s="1411"/>
      <c r="K43" s="1411"/>
      <c r="L43" s="1411"/>
      <c r="M43" s="1411"/>
      <c r="N43" s="1340"/>
      <c r="O43" s="1340"/>
      <c r="P43" s="1340"/>
      <c r="Q43" s="1340"/>
      <c r="R43" s="1340"/>
      <c r="S43" s="1340"/>
      <c r="T43" s="1340"/>
      <c r="U43" s="1340"/>
      <c r="V43" s="1340"/>
      <c r="W43" s="1340"/>
      <c r="X43" s="1340"/>
      <c r="Y43" s="1340"/>
      <c r="Z43" s="1341"/>
      <c r="AA43" s="1341"/>
      <c r="AB43" s="1341"/>
      <c r="AC43" s="1341"/>
    </row>
    <row r="44" spans="8:29" s="2" customFormat="1">
      <c r="H44" s="1341"/>
      <c r="I44" s="1340"/>
      <c r="J44" s="1411"/>
      <c r="K44" s="1411"/>
      <c r="L44" s="1411"/>
      <c r="M44" s="1411"/>
      <c r="N44" s="1340"/>
      <c r="O44" s="1340"/>
      <c r="P44" s="1340"/>
      <c r="Q44" s="1340"/>
      <c r="R44" s="1340"/>
      <c r="S44" s="1340"/>
      <c r="T44" s="1340"/>
      <c r="U44" s="1340"/>
      <c r="V44" s="1340"/>
      <c r="W44" s="1340"/>
      <c r="X44" s="1340"/>
      <c r="Y44" s="1340"/>
      <c r="Z44" s="1341"/>
      <c r="AA44" s="1341"/>
      <c r="AB44" s="1341"/>
      <c r="AC44" s="1341"/>
    </row>
    <row r="45" spans="8:29" s="2" customFormat="1">
      <c r="H45" s="1341"/>
      <c r="I45" s="1340"/>
      <c r="J45" s="1411"/>
      <c r="K45" s="1411"/>
      <c r="L45" s="1411"/>
      <c r="M45" s="1411"/>
      <c r="N45" s="1340"/>
      <c r="O45" s="1340"/>
      <c r="P45" s="1340"/>
      <c r="Q45" s="1340"/>
      <c r="R45" s="1340"/>
      <c r="S45" s="1340"/>
      <c r="T45" s="1340"/>
      <c r="U45" s="1340"/>
      <c r="V45" s="1340"/>
      <c r="W45" s="1340"/>
      <c r="X45" s="1340"/>
      <c r="Y45" s="1340"/>
      <c r="Z45" s="1341"/>
      <c r="AA45" s="1341"/>
      <c r="AB45" s="1341"/>
      <c r="AC45" s="1341"/>
    </row>
    <row r="46" spans="8:29" s="2" customFormat="1">
      <c r="H46" s="1341"/>
      <c r="I46" s="1340"/>
      <c r="J46" s="1411"/>
      <c r="K46" s="1411"/>
      <c r="L46" s="1411"/>
      <c r="M46" s="1411"/>
      <c r="N46" s="1340"/>
      <c r="O46" s="1340"/>
      <c r="P46" s="1340"/>
      <c r="Q46" s="1340"/>
      <c r="R46" s="1340"/>
      <c r="S46" s="1340"/>
      <c r="T46" s="1340"/>
      <c r="U46" s="1340"/>
      <c r="V46" s="1340"/>
      <c r="W46" s="1340"/>
      <c r="X46" s="1340"/>
      <c r="Y46" s="1340"/>
      <c r="Z46" s="1341"/>
      <c r="AA46" s="1341"/>
      <c r="AB46" s="1341"/>
      <c r="AC46" s="1341"/>
    </row>
    <row r="47" spans="8:29" s="2" customFormat="1">
      <c r="H47" s="1341"/>
      <c r="I47" s="1340"/>
      <c r="J47" s="1412"/>
      <c r="K47" s="1413" t="s">
        <v>122</v>
      </c>
      <c r="L47" s="1413" t="s">
        <v>123</v>
      </c>
      <c r="M47" s="1413" t="s">
        <v>124</v>
      </c>
      <c r="N47" s="1414" t="s">
        <v>127</v>
      </c>
      <c r="O47" s="1340"/>
      <c r="P47" s="1340"/>
      <c r="Q47" s="1340"/>
      <c r="R47" s="1340"/>
      <c r="S47" s="1340"/>
      <c r="T47" s="1340"/>
      <c r="U47" s="1340"/>
      <c r="V47" s="1340"/>
      <c r="W47" s="1340"/>
      <c r="X47" s="1340"/>
      <c r="Y47" s="1340"/>
      <c r="Z47" s="1341"/>
      <c r="AA47" s="1341"/>
      <c r="AB47" s="1341"/>
      <c r="AC47" s="1341"/>
    </row>
    <row r="48" spans="8:29" s="2" customFormat="1">
      <c r="H48" s="1341"/>
      <c r="I48" s="1340"/>
      <c r="J48" s="1340"/>
      <c r="K48" s="1340"/>
      <c r="L48" s="1340"/>
      <c r="M48" s="1340"/>
      <c r="N48" s="1340"/>
      <c r="O48" s="1340"/>
      <c r="P48" s="1340"/>
      <c r="Q48" s="1340"/>
      <c r="R48" s="1340"/>
      <c r="S48" s="1340"/>
      <c r="T48" s="1340"/>
      <c r="U48" s="1340"/>
      <c r="V48" s="1340"/>
      <c r="W48" s="1340"/>
      <c r="X48" s="1340"/>
      <c r="Y48" s="1340"/>
      <c r="Z48" s="1341"/>
      <c r="AA48" s="1341"/>
      <c r="AB48" s="1341"/>
      <c r="AC48" s="1341"/>
    </row>
    <row r="49" spans="2:29" s="2" customFormat="1">
      <c r="H49" s="1341"/>
      <c r="I49" s="1340"/>
      <c r="J49" s="1412" t="s">
        <v>107</v>
      </c>
      <c r="K49" s="1415">
        <f t="shared" ref="K49:K60" si="1">+C7</f>
        <v>2344.2344664000007</v>
      </c>
      <c r="L49" s="1415">
        <f t="shared" ref="L49:L60" si="2">+D7</f>
        <v>740.42632220999621</v>
      </c>
      <c r="M49" s="1415">
        <f t="shared" ref="M49:M60" si="3">+E7</f>
        <v>882.23068848999844</v>
      </c>
      <c r="N49" s="1415">
        <f t="shared" ref="N49:N60" si="4">+F7</f>
        <v>90.996932570000098</v>
      </c>
      <c r="O49" s="1412"/>
      <c r="P49" s="1340"/>
      <c r="Q49" s="1340"/>
      <c r="R49" s="1340"/>
      <c r="S49" s="1340"/>
      <c r="T49" s="1340"/>
      <c r="U49" s="1340"/>
      <c r="V49" s="1340"/>
      <c r="W49" s="1340"/>
      <c r="X49" s="1340"/>
      <c r="Y49" s="1340"/>
      <c r="Z49" s="1341"/>
      <c r="AA49" s="1341"/>
      <c r="AB49" s="1341"/>
      <c r="AC49" s="1341"/>
    </row>
    <row r="50" spans="2:29" s="2" customFormat="1">
      <c r="H50" s="1341"/>
      <c r="I50" s="1340"/>
      <c r="J50" s="1412" t="s">
        <v>108</v>
      </c>
      <c r="K50" s="1415">
        <f t="shared" si="1"/>
        <v>2250.5147190300017</v>
      </c>
      <c r="L50" s="1415">
        <f t="shared" si="2"/>
        <v>747.9230831200025</v>
      </c>
      <c r="M50" s="1415">
        <f t="shared" si="3"/>
        <v>872.06512873999736</v>
      </c>
      <c r="N50" s="1415">
        <f t="shared" si="4"/>
        <v>87.884154409999979</v>
      </c>
      <c r="O50" s="1412"/>
      <c r="P50" s="1340"/>
      <c r="Q50" s="1340"/>
      <c r="R50" s="1340"/>
      <c r="S50" s="1340"/>
      <c r="T50" s="1340"/>
      <c r="U50" s="1340"/>
      <c r="V50" s="1340"/>
      <c r="W50" s="1340"/>
      <c r="X50" s="1340"/>
      <c r="Y50" s="1340"/>
      <c r="Z50" s="1341"/>
      <c r="AA50" s="1341"/>
      <c r="AB50" s="1341"/>
      <c r="AC50" s="1341"/>
    </row>
    <row r="51" spans="2:29" s="2" customFormat="1">
      <c r="H51" s="1341"/>
      <c r="I51" s="1340"/>
      <c r="J51" s="1412" t="s">
        <v>109</v>
      </c>
      <c r="K51" s="1415">
        <f t="shared" si="1"/>
        <v>1918.0401906500019</v>
      </c>
      <c r="L51" s="1415">
        <f t="shared" si="2"/>
        <v>671.49994804999699</v>
      </c>
      <c r="M51" s="1415">
        <f t="shared" si="3"/>
        <v>856.29379662999986</v>
      </c>
      <c r="N51" s="1415">
        <f t="shared" si="4"/>
        <v>91.055928400000013</v>
      </c>
      <c r="O51" s="1412"/>
      <c r="P51" s="1340"/>
      <c r="Q51" s="1340"/>
      <c r="R51" s="1340"/>
      <c r="S51" s="1340"/>
      <c r="T51" s="1340"/>
      <c r="U51" s="1340"/>
      <c r="V51" s="1340"/>
      <c r="W51" s="1340"/>
      <c r="X51" s="1340"/>
      <c r="Y51" s="1340"/>
      <c r="Z51" s="1341"/>
      <c r="AA51" s="1341"/>
      <c r="AB51" s="1341"/>
      <c r="AC51" s="1341"/>
    </row>
    <row r="52" spans="2:29" s="2" customFormat="1">
      <c r="H52" s="1341"/>
      <c r="I52" s="1340"/>
      <c r="J52" s="1412" t="s">
        <v>110</v>
      </c>
      <c r="K52" s="1415">
        <f t="shared" si="1"/>
        <v>1329.0461883099997</v>
      </c>
      <c r="L52" s="1415">
        <f t="shared" si="2"/>
        <v>512.91851643999519</v>
      </c>
      <c r="M52" s="1415">
        <f t="shared" si="3"/>
        <v>859.20929868000076</v>
      </c>
      <c r="N52" s="1415">
        <f t="shared" si="4"/>
        <v>91.802064950000002</v>
      </c>
      <c r="O52" s="1412"/>
      <c r="P52" s="1340"/>
      <c r="Q52" s="1340"/>
      <c r="R52" s="1340"/>
      <c r="S52" s="1340"/>
      <c r="T52" s="1340"/>
      <c r="U52" s="1340"/>
      <c r="V52" s="1340"/>
      <c r="W52" s="1340"/>
      <c r="X52" s="1340"/>
      <c r="Y52" s="1340"/>
      <c r="Z52" s="1341"/>
      <c r="AA52" s="1341"/>
      <c r="AB52" s="1341"/>
      <c r="AC52" s="1341"/>
    </row>
    <row r="53" spans="2:29" s="2" customFormat="1">
      <c r="B53" s="37"/>
      <c r="H53" s="1341"/>
      <c r="I53" s="1340"/>
      <c r="J53" s="1412" t="s">
        <v>111</v>
      </c>
      <c r="K53" s="1415">
        <f t="shared" si="1"/>
        <v>1566.7152523400005</v>
      </c>
      <c r="L53" s="1415">
        <f t="shared" si="2"/>
        <v>491.88033151000144</v>
      </c>
      <c r="M53" s="1415">
        <f t="shared" si="3"/>
        <v>832.76670282999999</v>
      </c>
      <c r="N53" s="1415">
        <f t="shared" si="4"/>
        <v>92.185935490000148</v>
      </c>
      <c r="O53" s="1412"/>
      <c r="P53" s="1340"/>
      <c r="Q53" s="1340"/>
      <c r="R53" s="1340"/>
      <c r="S53" s="1340"/>
      <c r="T53" s="1340"/>
      <c r="U53" s="1340"/>
      <c r="V53" s="1340"/>
      <c r="W53" s="1340"/>
      <c r="X53" s="1340"/>
      <c r="Y53" s="1340"/>
      <c r="Z53" s="1341"/>
      <c r="AA53" s="1341"/>
      <c r="AB53" s="1341"/>
      <c r="AC53" s="1341"/>
    </row>
    <row r="54" spans="2:29" s="2" customFormat="1">
      <c r="B54" s="37"/>
      <c r="H54" s="1341"/>
      <c r="I54" s="1340"/>
      <c r="J54" s="1412" t="s">
        <v>112</v>
      </c>
      <c r="K54" s="1415">
        <f t="shared" si="1"/>
        <v>1956.2835905900022</v>
      </c>
      <c r="L54" s="1415">
        <f t="shared" si="2"/>
        <v>456.75460463999917</v>
      </c>
      <c r="M54" s="1415">
        <f t="shared" si="3"/>
        <v>808.97113592999835</v>
      </c>
      <c r="N54" s="1415">
        <f t="shared" si="4"/>
        <v>94.368223800000266</v>
      </c>
      <c r="O54" s="1412"/>
      <c r="P54" s="1340"/>
      <c r="Q54" s="1340"/>
      <c r="R54" s="1340"/>
      <c r="S54" s="1340"/>
      <c r="T54" s="1340"/>
      <c r="U54" s="1340"/>
      <c r="V54" s="1340"/>
      <c r="W54" s="1340"/>
      <c r="X54" s="1340"/>
      <c r="Y54" s="1340"/>
      <c r="Z54" s="1341"/>
      <c r="AA54" s="1341"/>
      <c r="AB54" s="1341"/>
      <c r="AC54" s="1341"/>
    </row>
    <row r="55" spans="2:29" s="2" customFormat="1">
      <c r="H55" s="1341"/>
      <c r="I55" s="1340"/>
      <c r="J55" s="1412" t="s">
        <v>113</v>
      </c>
      <c r="K55" s="1415">
        <f t="shared" si="1"/>
        <v>2202.1410564300013</v>
      </c>
      <c r="L55" s="1415">
        <f t="shared" si="2"/>
        <v>512.80199529000242</v>
      </c>
      <c r="M55" s="1415">
        <f t="shared" si="3"/>
        <v>825.6447121800004</v>
      </c>
      <c r="N55" s="1415">
        <f t="shared" si="4"/>
        <v>98.541264329999919</v>
      </c>
      <c r="O55" s="1412"/>
      <c r="P55" s="1340"/>
      <c r="Q55" s="1340"/>
      <c r="R55" s="1340"/>
      <c r="S55" s="1340"/>
      <c r="T55" s="1340"/>
      <c r="U55" s="1340"/>
      <c r="V55" s="1340"/>
      <c r="W55" s="1340"/>
      <c r="X55" s="1340"/>
      <c r="Y55" s="1340"/>
      <c r="Z55" s="1341"/>
      <c r="AA55" s="1341"/>
      <c r="AB55" s="1341"/>
      <c r="AC55" s="1341"/>
    </row>
    <row r="56" spans="2:29" s="2" customFormat="1">
      <c r="H56" s="1341"/>
      <c r="I56" s="1340"/>
      <c r="J56" s="1412" t="s">
        <v>114</v>
      </c>
      <c r="K56" s="1415">
        <f t="shared" si="1"/>
        <v>2293.3360626899985</v>
      </c>
      <c r="L56" s="1415">
        <f t="shared" si="2"/>
        <v>543.90818859999831</v>
      </c>
      <c r="M56" s="1415">
        <f t="shared" si="3"/>
        <v>856.5444080900055</v>
      </c>
      <c r="N56" s="1415">
        <f t="shared" si="4"/>
        <v>98.144730870000288</v>
      </c>
      <c r="O56" s="1412"/>
      <c r="P56" s="1340"/>
      <c r="Q56" s="1340"/>
      <c r="R56" s="1340"/>
      <c r="S56" s="1340"/>
      <c r="T56" s="1340"/>
      <c r="U56" s="1340"/>
      <c r="V56" s="1340"/>
      <c r="W56" s="1340"/>
      <c r="X56" s="1340"/>
      <c r="Y56" s="1340"/>
      <c r="Z56" s="1341"/>
      <c r="AA56" s="1341"/>
      <c r="AB56" s="1341"/>
      <c r="AC56" s="1341"/>
    </row>
    <row r="57" spans="2:29" s="2" customFormat="1">
      <c r="H57" s="1341"/>
      <c r="I57" s="1340"/>
      <c r="J57" s="1412" t="s">
        <v>128</v>
      </c>
      <c r="K57" s="1415">
        <f t="shared" si="1"/>
        <v>2227.2468433600025</v>
      </c>
      <c r="L57" s="1415">
        <f t="shared" si="2"/>
        <v>546.20266327000093</v>
      </c>
      <c r="M57" s="1415">
        <f t="shared" si="3"/>
        <v>850.17778315999578</v>
      </c>
      <c r="N57" s="1415">
        <f t="shared" si="4"/>
        <v>97.516369430000012</v>
      </c>
      <c r="O57" s="1412"/>
      <c r="P57" s="1340"/>
      <c r="Q57" s="1340"/>
      <c r="R57" s="1340"/>
      <c r="S57" s="1340"/>
      <c r="T57" s="1340"/>
      <c r="U57" s="1340"/>
      <c r="V57" s="1340"/>
      <c r="W57" s="1340"/>
      <c r="X57" s="1340"/>
      <c r="Y57" s="1340"/>
      <c r="Z57" s="1341"/>
      <c r="AA57" s="1341"/>
      <c r="AB57" s="1341"/>
      <c r="AC57" s="1341"/>
    </row>
    <row r="58" spans="2:29" s="2" customFormat="1">
      <c r="H58" s="1341"/>
      <c r="I58" s="1340"/>
      <c r="J58" s="1412" t="s">
        <v>116</v>
      </c>
      <c r="K58" s="1415">
        <f t="shared" si="1"/>
        <v>2400.3934203699996</v>
      </c>
      <c r="L58" s="1415">
        <f t="shared" si="2"/>
        <v>584.9787998099988</v>
      </c>
      <c r="M58" s="1415">
        <f t="shared" si="3"/>
        <v>872.60686737000481</v>
      </c>
      <c r="N58" s="1415">
        <f t="shared" si="4"/>
        <v>96.220101320000012</v>
      </c>
      <c r="O58" s="1412"/>
      <c r="P58" s="1340"/>
      <c r="Q58" s="1340"/>
      <c r="R58" s="1340"/>
      <c r="S58" s="1340"/>
      <c r="T58" s="1340"/>
      <c r="U58" s="1340"/>
      <c r="V58" s="1340"/>
      <c r="W58" s="1340"/>
      <c r="X58" s="1340"/>
      <c r="Y58" s="1340"/>
      <c r="Z58" s="1341"/>
      <c r="AA58" s="1341"/>
      <c r="AB58" s="1341"/>
      <c r="AC58" s="1341"/>
    </row>
    <row r="59" spans="2:29" s="2" customFormat="1">
      <c r="H59" s="1341"/>
      <c r="I59" s="1340"/>
      <c r="J59" s="1412" t="s">
        <v>117</v>
      </c>
      <c r="K59" s="1415">
        <f t="shared" si="1"/>
        <v>2377.2278804300004</v>
      </c>
      <c r="L59" s="1415">
        <f t="shared" si="2"/>
        <v>596.34555869000371</v>
      </c>
      <c r="M59" s="1415">
        <f t="shared" si="3"/>
        <v>867.31877727000403</v>
      </c>
      <c r="N59" s="1415">
        <f t="shared" si="4"/>
        <v>92.460521750000112</v>
      </c>
      <c r="O59" s="1412"/>
      <c r="P59" s="1340"/>
      <c r="Q59" s="1340"/>
      <c r="R59" s="1340"/>
      <c r="S59" s="1340"/>
      <c r="T59" s="1340"/>
      <c r="U59" s="1340"/>
      <c r="V59" s="1340"/>
      <c r="W59" s="1340"/>
      <c r="X59" s="1340"/>
      <c r="Y59" s="1340"/>
      <c r="Z59" s="1341"/>
      <c r="AA59" s="1341"/>
      <c r="AB59" s="1341"/>
      <c r="AC59" s="1341"/>
    </row>
    <row r="60" spans="2:29" s="2" customFormat="1">
      <c r="H60" s="1341"/>
      <c r="I60" s="1340"/>
      <c r="J60" s="1412" t="s">
        <v>118</v>
      </c>
      <c r="K60" s="1415">
        <f t="shared" si="1"/>
        <v>2467.8620073400048</v>
      </c>
      <c r="L60" s="1415">
        <f t="shared" si="2"/>
        <v>629.78796394999642</v>
      </c>
      <c r="M60" s="1415">
        <f t="shared" si="3"/>
        <v>876.49388642000099</v>
      </c>
      <c r="N60" s="1415">
        <f t="shared" si="4"/>
        <v>91.100301520000144</v>
      </c>
      <c r="O60" s="1412"/>
      <c r="P60" s="1340"/>
      <c r="Q60" s="1340"/>
      <c r="R60" s="1340"/>
      <c r="S60" s="1340"/>
      <c r="T60" s="1340"/>
      <c r="U60" s="1340"/>
      <c r="V60" s="1340"/>
      <c r="W60" s="1340"/>
      <c r="X60" s="1340"/>
      <c r="Y60" s="1340"/>
      <c r="Z60" s="1341"/>
      <c r="AA60" s="1341"/>
      <c r="AB60" s="1341"/>
      <c r="AC60" s="1341"/>
    </row>
    <row r="61" spans="2:29" s="2" customFormat="1">
      <c r="H61" s="1341"/>
      <c r="I61" s="1340"/>
      <c r="J61" s="1340"/>
      <c r="K61" s="1340"/>
      <c r="L61" s="1340"/>
      <c r="M61" s="1340"/>
      <c r="N61" s="1340"/>
      <c r="O61" s="1340"/>
      <c r="P61" s="1340"/>
      <c r="Q61" s="1340"/>
      <c r="R61" s="1340"/>
      <c r="S61" s="1340"/>
      <c r="T61" s="1340"/>
      <c r="U61" s="1340"/>
      <c r="V61" s="1340"/>
      <c r="W61" s="1340"/>
      <c r="X61" s="1340"/>
      <c r="Y61" s="1340"/>
      <c r="Z61" s="1341"/>
      <c r="AA61" s="1341"/>
      <c r="AB61" s="1341"/>
      <c r="AC61" s="1341"/>
    </row>
    <row r="62" spans="2:29" s="2" customFormat="1">
      <c r="H62" s="1341"/>
      <c r="I62" s="1340"/>
      <c r="J62" s="1340"/>
      <c r="K62" s="1340"/>
      <c r="L62" s="1340"/>
      <c r="M62" s="1340"/>
      <c r="N62" s="1340"/>
      <c r="O62" s="1340"/>
      <c r="P62" s="1340"/>
      <c r="Q62" s="1340"/>
      <c r="R62" s="1340"/>
      <c r="S62" s="1340"/>
      <c r="T62" s="1340"/>
      <c r="U62" s="1340"/>
      <c r="V62" s="1340"/>
      <c r="W62" s="1340"/>
      <c r="X62" s="1340"/>
      <c r="Y62" s="1340"/>
      <c r="Z62" s="1341"/>
      <c r="AA62" s="1341"/>
      <c r="AB62" s="1341"/>
      <c r="AC62" s="1341"/>
    </row>
    <row r="63" spans="2:29" s="2" customFormat="1">
      <c r="H63" s="1341"/>
      <c r="I63" s="1340"/>
      <c r="J63" s="1412"/>
      <c r="K63" s="1340"/>
      <c r="L63" s="1340"/>
      <c r="M63" s="1340"/>
      <c r="N63" s="1340"/>
      <c r="O63" s="1340"/>
      <c r="P63" s="1340"/>
      <c r="Q63" s="1340"/>
      <c r="R63" s="1340"/>
      <c r="S63" s="1340"/>
      <c r="T63" s="1340"/>
      <c r="U63" s="1340"/>
      <c r="V63" s="1340"/>
      <c r="W63" s="1340"/>
      <c r="X63" s="1340"/>
      <c r="Y63" s="1340"/>
      <c r="Z63" s="1340"/>
      <c r="AA63" s="1341"/>
      <c r="AB63" s="1341"/>
      <c r="AC63" s="1341"/>
    </row>
    <row r="64" spans="2:29" s="2" customFormat="1">
      <c r="H64" s="1341"/>
      <c r="I64" s="1340"/>
      <c r="J64" s="1416"/>
      <c r="K64" s="1416"/>
      <c r="L64" s="1416"/>
      <c r="M64" s="1416"/>
      <c r="N64" s="1416"/>
      <c r="O64" s="1340"/>
      <c r="P64" s="1340"/>
      <c r="Q64" s="1340"/>
      <c r="R64" s="1340"/>
      <c r="S64" s="1340"/>
      <c r="T64" s="1340"/>
      <c r="U64" s="1340"/>
      <c r="V64" s="1340"/>
      <c r="W64" s="1340"/>
      <c r="X64" s="1340"/>
      <c r="Y64" s="1340"/>
      <c r="Z64" s="1340"/>
      <c r="AA64" s="1341"/>
      <c r="AB64" s="1341"/>
      <c r="AC64" s="1341"/>
    </row>
    <row r="65" spans="8:99" s="2" customFormat="1">
      <c r="H65" s="1341"/>
      <c r="I65" s="1340"/>
      <c r="J65" s="1340"/>
      <c r="K65" s="1412"/>
      <c r="L65" s="1412"/>
      <c r="M65" s="1412"/>
      <c r="N65" s="1412"/>
      <c r="O65" s="1416"/>
      <c r="P65" s="1416"/>
      <c r="Q65" s="1416"/>
      <c r="R65" s="1416"/>
      <c r="S65" s="1416"/>
      <c r="T65" s="1416"/>
      <c r="U65" s="1416"/>
      <c r="V65" s="1416"/>
      <c r="W65" s="1416"/>
      <c r="X65" s="1416"/>
      <c r="Y65" s="1340"/>
      <c r="Z65" s="1340"/>
      <c r="AA65" s="1341"/>
      <c r="AB65" s="1341"/>
      <c r="AC65" s="1341"/>
    </row>
    <row r="66" spans="8:99" s="2" customFormat="1">
      <c r="H66" s="1341"/>
      <c r="I66" s="1340"/>
      <c r="J66" s="1417"/>
      <c r="K66" s="1418"/>
      <c r="L66" s="1418"/>
      <c r="M66" s="1418"/>
      <c r="N66" s="1418"/>
      <c r="O66" s="1412"/>
      <c r="P66" s="1412"/>
      <c r="Q66" s="1412"/>
      <c r="R66" s="1412"/>
      <c r="S66" s="1412"/>
      <c r="T66" s="1412"/>
      <c r="U66" s="1412"/>
      <c r="V66" s="1412"/>
      <c r="W66" s="1412"/>
      <c r="X66" s="1419"/>
      <c r="Y66" s="1340"/>
      <c r="Z66" s="1340"/>
      <c r="AA66" s="1341"/>
      <c r="AB66" s="1341"/>
      <c r="AC66" s="1341"/>
    </row>
    <row r="67" spans="8:99" s="2" customFormat="1">
      <c r="H67" s="1341"/>
      <c r="I67" s="1340"/>
      <c r="J67" s="1340"/>
      <c r="K67" s="1412"/>
      <c r="L67" s="1412"/>
      <c r="M67" s="1412"/>
      <c r="N67" s="1412"/>
      <c r="O67" s="1418"/>
      <c r="P67" s="1418"/>
      <c r="Q67" s="1418"/>
      <c r="R67" s="1418"/>
      <c r="S67" s="1418"/>
      <c r="T67" s="1418"/>
      <c r="U67" s="1418"/>
      <c r="V67" s="1418"/>
      <c r="W67" s="1418"/>
      <c r="X67" s="1420"/>
      <c r="Y67" s="1340"/>
      <c r="Z67" s="1340"/>
      <c r="AA67" s="1341"/>
      <c r="AB67" s="1341"/>
      <c r="AC67" s="1341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</row>
    <row r="68" spans="8:99" s="2" customFormat="1">
      <c r="H68" s="1341"/>
      <c r="I68" s="1340"/>
      <c r="J68" s="1340"/>
      <c r="K68" s="1412"/>
      <c r="L68" s="1412"/>
      <c r="M68" s="1412"/>
      <c r="N68" s="1412"/>
      <c r="O68" s="1412"/>
      <c r="P68" s="1412"/>
      <c r="Q68" s="1412"/>
      <c r="R68" s="1412"/>
      <c r="S68" s="1412"/>
      <c r="T68" s="1412"/>
      <c r="U68" s="1412"/>
      <c r="V68" s="1412"/>
      <c r="W68" s="1412"/>
      <c r="X68" s="1419"/>
      <c r="Y68" s="1340"/>
      <c r="Z68" s="1340"/>
      <c r="AA68" s="1341"/>
      <c r="AB68" s="1341"/>
      <c r="AC68" s="1341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</row>
    <row r="69" spans="8:99" s="2" customFormat="1">
      <c r="H69" s="1341"/>
      <c r="I69" s="1340"/>
      <c r="J69" s="1417"/>
      <c r="K69" s="1418"/>
      <c r="L69" s="1418"/>
      <c r="M69" s="1418"/>
      <c r="N69" s="1418"/>
      <c r="O69" s="1412"/>
      <c r="P69" s="1412"/>
      <c r="Q69" s="1412"/>
      <c r="R69" s="1412"/>
      <c r="S69" s="1412"/>
      <c r="T69" s="1412"/>
      <c r="U69" s="1412"/>
      <c r="V69" s="1412"/>
      <c r="W69" s="1412"/>
      <c r="X69" s="1419"/>
      <c r="Y69" s="1340"/>
      <c r="Z69" s="1340"/>
      <c r="AA69" s="1341"/>
      <c r="AB69" s="1341"/>
      <c r="AC69" s="1341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</row>
    <row r="70" spans="8:99" s="2" customFormat="1">
      <c r="H70" s="1341"/>
      <c r="I70" s="1340"/>
      <c r="J70" s="1340"/>
      <c r="K70" s="1412"/>
      <c r="L70" s="1412"/>
      <c r="M70" s="1412"/>
      <c r="N70" s="1412"/>
      <c r="O70" s="1418"/>
      <c r="P70" s="1418"/>
      <c r="Q70" s="1418"/>
      <c r="R70" s="1418"/>
      <c r="S70" s="1418"/>
      <c r="T70" s="1418"/>
      <c r="U70" s="1418"/>
      <c r="V70" s="1418"/>
      <c r="W70" s="1418"/>
      <c r="X70" s="1420"/>
      <c r="Y70" s="1340"/>
      <c r="Z70" s="1340"/>
      <c r="AA70" s="1341"/>
      <c r="AB70" s="1341"/>
      <c r="AC70" s="1341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</row>
    <row r="71" spans="8:99" s="2" customFormat="1">
      <c r="H71" s="1341"/>
      <c r="I71" s="1417"/>
      <c r="J71" s="1340"/>
      <c r="K71" s="1412"/>
      <c r="L71" s="1412"/>
      <c r="M71" s="1412"/>
      <c r="N71" s="1412"/>
      <c r="O71" s="1412"/>
      <c r="P71" s="1412"/>
      <c r="Q71" s="1412"/>
      <c r="R71" s="1412"/>
      <c r="S71" s="1412"/>
      <c r="T71" s="1412"/>
      <c r="U71" s="1412"/>
      <c r="V71" s="1412"/>
      <c r="W71" s="1412"/>
      <c r="X71" s="1419"/>
      <c r="Y71" s="1340"/>
      <c r="Z71" s="1340"/>
      <c r="AA71" s="1341"/>
      <c r="AB71" s="1341"/>
      <c r="AC71" s="1341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</row>
    <row r="72" spans="8:99" s="2" customFormat="1">
      <c r="H72" s="1341"/>
      <c r="I72" s="1421"/>
      <c r="J72" s="1340"/>
      <c r="K72" s="1412"/>
      <c r="L72" s="1412"/>
      <c r="M72" s="1412"/>
      <c r="N72" s="1412"/>
      <c r="O72" s="1412"/>
      <c r="P72" s="1412"/>
      <c r="Q72" s="1412"/>
      <c r="R72" s="1412"/>
      <c r="S72" s="1412"/>
      <c r="T72" s="1412"/>
      <c r="U72" s="1412"/>
      <c r="V72" s="1412"/>
      <c r="W72" s="1412"/>
      <c r="X72" s="1419"/>
      <c r="Y72" s="1340"/>
      <c r="Z72" s="1340"/>
      <c r="AA72" s="1341"/>
      <c r="AB72" s="1341"/>
      <c r="AC72" s="1341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</row>
    <row r="73" spans="8:99" s="2" customFormat="1">
      <c r="H73" s="1340"/>
      <c r="I73" s="1421"/>
      <c r="J73" s="1340"/>
      <c r="K73" s="1412"/>
      <c r="L73" s="1412"/>
      <c r="M73" s="1412"/>
      <c r="N73" s="1412"/>
      <c r="O73" s="1412"/>
      <c r="P73" s="1412"/>
      <c r="Q73" s="1412"/>
      <c r="R73" s="1412"/>
      <c r="S73" s="1412"/>
      <c r="T73" s="1412"/>
      <c r="U73" s="1412"/>
      <c r="V73" s="1412"/>
      <c r="W73" s="1412"/>
      <c r="X73" s="1419"/>
      <c r="Y73" s="1340"/>
      <c r="Z73" s="1340"/>
      <c r="AA73" s="1341"/>
      <c r="AB73" s="1341"/>
      <c r="AC73" s="1341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</row>
    <row r="74" spans="8:99" s="2" customFormat="1">
      <c r="H74" s="1340"/>
      <c r="I74" s="1421"/>
      <c r="J74" s="1340"/>
      <c r="K74" s="1412"/>
      <c r="L74" s="1412"/>
      <c r="M74" s="1412"/>
      <c r="N74" s="1412"/>
      <c r="O74" s="1412"/>
      <c r="P74" s="1412"/>
      <c r="Q74" s="1412"/>
      <c r="R74" s="1412"/>
      <c r="S74" s="1412"/>
      <c r="T74" s="1412"/>
      <c r="U74" s="1412"/>
      <c r="V74" s="1412"/>
      <c r="W74" s="1412"/>
      <c r="X74" s="1419"/>
      <c r="Y74" s="1340"/>
      <c r="Z74" s="1340"/>
      <c r="AA74" s="1341"/>
      <c r="AB74" s="1341"/>
      <c r="AC74" s="1341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</row>
    <row r="75" spans="8:99" s="2" customFormat="1">
      <c r="H75" s="1340"/>
      <c r="I75" s="1421"/>
      <c r="J75" s="1340"/>
      <c r="K75" s="1412"/>
      <c r="L75" s="1412"/>
      <c r="M75" s="1412"/>
      <c r="N75" s="1412"/>
      <c r="O75" s="1412"/>
      <c r="P75" s="1412"/>
      <c r="Q75" s="1412"/>
      <c r="R75" s="1412"/>
      <c r="S75" s="1412"/>
      <c r="T75" s="1412"/>
      <c r="U75" s="1412"/>
      <c r="V75" s="1412"/>
      <c r="W75" s="1412"/>
      <c r="X75" s="1419"/>
      <c r="Y75" s="1340"/>
      <c r="Z75" s="1340"/>
      <c r="AA75" s="1341"/>
      <c r="AB75" s="1341"/>
      <c r="AC75" s="1341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</row>
    <row r="76" spans="8:99" s="2" customFormat="1">
      <c r="H76" s="1340"/>
      <c r="I76" s="1421"/>
      <c r="J76" s="1340"/>
      <c r="K76" s="1412"/>
      <c r="L76" s="1412"/>
      <c r="M76" s="1412"/>
      <c r="N76" s="1412"/>
      <c r="O76" s="1412"/>
      <c r="P76" s="1412"/>
      <c r="Q76" s="1412"/>
      <c r="R76" s="1412"/>
      <c r="S76" s="1412"/>
      <c r="T76" s="1412"/>
      <c r="U76" s="1412"/>
      <c r="V76" s="1412"/>
      <c r="W76" s="1412"/>
      <c r="X76" s="1419"/>
      <c r="Y76" s="1340"/>
      <c r="Z76" s="1340"/>
      <c r="AA76" s="1341"/>
      <c r="AB76" s="1341"/>
      <c r="AC76" s="1341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</row>
    <row r="77" spans="8:99" s="2" customFormat="1">
      <c r="H77" s="1340"/>
      <c r="I77" s="1421"/>
      <c r="J77" s="1340"/>
      <c r="K77" s="1412"/>
      <c r="L77" s="1412"/>
      <c r="M77" s="1412"/>
      <c r="N77" s="1412"/>
      <c r="O77" s="1412"/>
      <c r="P77" s="1412"/>
      <c r="Q77" s="1412"/>
      <c r="R77" s="1412"/>
      <c r="S77" s="1412"/>
      <c r="T77" s="1412"/>
      <c r="U77" s="1412"/>
      <c r="V77" s="1412"/>
      <c r="W77" s="1412"/>
      <c r="X77" s="1419"/>
      <c r="Y77" s="1340"/>
      <c r="Z77" s="1340"/>
      <c r="AA77" s="1341"/>
      <c r="AB77" s="1341"/>
      <c r="AC77" s="1341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</row>
    <row r="78" spans="8:99" s="2" customFormat="1">
      <c r="H78" s="1340"/>
      <c r="I78" s="1421"/>
      <c r="J78" s="1340"/>
      <c r="K78" s="1412"/>
      <c r="L78" s="1412"/>
      <c r="M78" s="1412"/>
      <c r="N78" s="1412"/>
      <c r="O78" s="1412"/>
      <c r="P78" s="1412"/>
      <c r="Q78" s="1412"/>
      <c r="R78" s="1412"/>
      <c r="S78" s="1412"/>
      <c r="T78" s="1412"/>
      <c r="U78" s="1412"/>
      <c r="V78" s="1412"/>
      <c r="W78" s="1412"/>
      <c r="X78" s="1419"/>
      <c r="Y78" s="1340"/>
      <c r="Z78" s="1340"/>
      <c r="AA78" s="1341"/>
      <c r="AB78" s="1341"/>
      <c r="AC78" s="1341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</row>
    <row r="79" spans="8:99" s="2" customFormat="1">
      <c r="H79" s="1340"/>
      <c r="I79" s="1421"/>
      <c r="J79" s="1340"/>
      <c r="K79" s="1412"/>
      <c r="L79" s="1412"/>
      <c r="M79" s="1412"/>
      <c r="N79" s="1412"/>
      <c r="O79" s="1412"/>
      <c r="P79" s="1412"/>
      <c r="Q79" s="1412"/>
      <c r="R79" s="1412"/>
      <c r="S79" s="1412"/>
      <c r="T79" s="1412"/>
      <c r="U79" s="1412"/>
      <c r="V79" s="1412"/>
      <c r="W79" s="1412"/>
      <c r="X79" s="1419"/>
      <c r="Y79" s="1340"/>
      <c r="Z79" s="1340"/>
      <c r="AA79" s="1341"/>
      <c r="AB79" s="1341"/>
      <c r="AC79" s="1341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</row>
    <row r="80" spans="8:99" s="2" customFormat="1">
      <c r="H80" s="1340"/>
      <c r="I80" s="1421"/>
      <c r="J80" s="1340"/>
      <c r="K80" s="1412"/>
      <c r="L80" s="1412"/>
      <c r="M80" s="1412"/>
      <c r="N80" s="1412"/>
      <c r="O80" s="1412"/>
      <c r="P80" s="1412"/>
      <c r="Q80" s="1412"/>
      <c r="R80" s="1412"/>
      <c r="S80" s="1412"/>
      <c r="T80" s="1412"/>
      <c r="U80" s="1412"/>
      <c r="V80" s="1412"/>
      <c r="W80" s="1412"/>
      <c r="X80" s="1419"/>
      <c r="Y80" s="1340"/>
      <c r="Z80" s="1340"/>
      <c r="AA80" s="1341"/>
      <c r="AB80" s="1341"/>
      <c r="AC80" s="1341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</row>
    <row r="81" spans="8:99" s="2" customFormat="1">
      <c r="H81" s="1340"/>
      <c r="I81" s="1421"/>
      <c r="J81" s="1340"/>
      <c r="K81" s="1412"/>
      <c r="L81" s="1412"/>
      <c r="M81" s="1412"/>
      <c r="N81" s="1412"/>
      <c r="O81" s="1412"/>
      <c r="P81" s="1412"/>
      <c r="Q81" s="1412"/>
      <c r="R81" s="1412"/>
      <c r="S81" s="1412"/>
      <c r="T81" s="1412"/>
      <c r="U81" s="1412"/>
      <c r="V81" s="1412"/>
      <c r="W81" s="1412"/>
      <c r="X81" s="1419"/>
      <c r="Y81" s="1340"/>
      <c r="Z81" s="1340"/>
      <c r="AA81" s="1341"/>
      <c r="AB81" s="1341"/>
      <c r="AC81" s="1341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</row>
    <row r="82" spans="8:99" s="2" customFormat="1">
      <c r="H82" s="1340"/>
      <c r="I82" s="1421"/>
      <c r="J82" s="1340"/>
      <c r="K82" s="1412"/>
      <c r="L82" s="1412"/>
      <c r="M82" s="1412"/>
      <c r="N82" s="1412"/>
      <c r="O82" s="1412"/>
      <c r="P82" s="1412"/>
      <c r="Q82" s="1412"/>
      <c r="R82" s="1412"/>
      <c r="S82" s="1412"/>
      <c r="T82" s="1412"/>
      <c r="U82" s="1412"/>
      <c r="V82" s="1412"/>
      <c r="W82" s="1412"/>
      <c r="X82" s="1419"/>
      <c r="Y82" s="1340"/>
      <c r="Z82" s="1340"/>
      <c r="AA82" s="1341"/>
      <c r="AB82" s="1341"/>
      <c r="AC82" s="1341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</row>
    <row r="83" spans="8:99" s="2" customFormat="1">
      <c r="H83" s="1340"/>
      <c r="I83" s="1421"/>
      <c r="J83" s="1340"/>
      <c r="K83" s="1412"/>
      <c r="L83" s="1412"/>
      <c r="M83" s="1412"/>
      <c r="N83" s="1412"/>
      <c r="O83" s="1412"/>
      <c r="P83" s="1412"/>
      <c r="Q83" s="1412"/>
      <c r="R83" s="1412"/>
      <c r="S83" s="1412"/>
      <c r="T83" s="1412"/>
      <c r="U83" s="1412"/>
      <c r="V83" s="1412"/>
      <c r="W83" s="1412"/>
      <c r="X83" s="1419"/>
      <c r="Y83" s="1340"/>
      <c r="Z83" s="1340"/>
      <c r="AA83" s="1341"/>
      <c r="AB83" s="1341"/>
      <c r="AC83" s="1341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</row>
    <row r="84" spans="8:99" s="2" customFormat="1">
      <c r="H84" s="1340"/>
      <c r="I84" s="1421"/>
      <c r="J84" s="1422"/>
      <c r="K84" s="1412"/>
      <c r="L84" s="1412"/>
      <c r="M84" s="1412"/>
      <c r="N84" s="1412"/>
      <c r="O84" s="1412"/>
      <c r="P84" s="1412"/>
      <c r="Q84" s="1412"/>
      <c r="R84" s="1412"/>
      <c r="S84" s="1412"/>
      <c r="T84" s="1412"/>
      <c r="U84" s="1412"/>
      <c r="V84" s="1412"/>
      <c r="W84" s="1412"/>
      <c r="X84" s="1419"/>
      <c r="Y84" s="1340"/>
      <c r="Z84" s="1340"/>
      <c r="AA84" s="1341"/>
      <c r="AB84" s="1341"/>
      <c r="AC84" s="1341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</row>
    <row r="85" spans="8:99" s="2" customFormat="1">
      <c r="H85" s="1340"/>
      <c r="I85" s="1421"/>
      <c r="J85" s="1422"/>
      <c r="K85" s="1423"/>
      <c r="L85" s="1423"/>
      <c r="M85" s="1423"/>
      <c r="N85" s="1423"/>
      <c r="O85" s="1412"/>
      <c r="P85" s="1412"/>
      <c r="Q85" s="1412"/>
      <c r="R85" s="1412"/>
      <c r="S85" s="1412"/>
      <c r="T85" s="1412"/>
      <c r="U85" s="1412"/>
      <c r="V85" s="1412"/>
      <c r="W85" s="1412"/>
      <c r="X85" s="1419"/>
      <c r="Y85" s="1340"/>
      <c r="Z85" s="1340"/>
      <c r="AA85" s="1341"/>
      <c r="AB85" s="1341"/>
      <c r="AC85" s="1341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</row>
    <row r="86" spans="8:99" s="2" customFormat="1">
      <c r="H86" s="1340"/>
      <c r="I86" s="1421"/>
      <c r="J86" s="1340"/>
      <c r="K86" s="1423"/>
      <c r="L86" s="1424"/>
      <c r="M86" s="1425"/>
      <c r="N86" s="1425"/>
      <c r="O86" s="1423"/>
      <c r="P86" s="1423"/>
      <c r="Q86" s="1423"/>
      <c r="R86" s="1423"/>
      <c r="S86" s="1423"/>
      <c r="T86" s="1423"/>
      <c r="U86" s="1423"/>
      <c r="V86" s="1423"/>
      <c r="W86" s="1340"/>
      <c r="X86" s="1421"/>
      <c r="Y86" s="1340"/>
      <c r="Z86" s="1340"/>
      <c r="AA86" s="1341"/>
      <c r="AB86" s="1341"/>
      <c r="AC86" s="1341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</row>
    <row r="87" spans="8:99" s="2" customFormat="1">
      <c r="H87" s="1340"/>
      <c r="I87" s="1421"/>
      <c r="J87" s="1417"/>
      <c r="K87" s="1418"/>
      <c r="L87" s="1426"/>
      <c r="M87" s="1427"/>
      <c r="N87" s="1426"/>
      <c r="O87" s="1423"/>
      <c r="P87" s="1423"/>
      <c r="Q87" s="1423"/>
      <c r="R87" s="1423"/>
      <c r="S87" s="1423"/>
      <c r="T87" s="1423"/>
      <c r="U87" s="1423"/>
      <c r="V87" s="1423"/>
      <c r="W87" s="1340"/>
      <c r="X87" s="1340"/>
      <c r="Y87" s="1340"/>
      <c r="Z87" s="1340"/>
      <c r="AA87" s="1341"/>
      <c r="AB87" s="1341"/>
      <c r="AC87" s="1341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</row>
    <row r="88" spans="8:99" s="2" customFormat="1">
      <c r="H88" s="1340"/>
      <c r="I88" s="1421"/>
      <c r="J88" s="1417"/>
      <c r="K88" s="1418"/>
      <c r="L88" s="1426"/>
      <c r="M88" s="1427"/>
      <c r="N88" s="1426"/>
      <c r="O88" s="1418"/>
      <c r="P88" s="1418"/>
      <c r="Q88" s="1418"/>
      <c r="R88" s="1418"/>
      <c r="S88" s="1418"/>
      <c r="T88" s="1418"/>
      <c r="U88" s="1418"/>
      <c r="V88" s="1418"/>
      <c r="W88" s="1418"/>
      <c r="X88" s="1340"/>
      <c r="Y88" s="1340"/>
      <c r="Z88" s="1340"/>
      <c r="AA88" s="1341"/>
      <c r="AB88" s="1341"/>
      <c r="AC88" s="1341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</row>
    <row r="89" spans="8:99" s="2" customFormat="1">
      <c r="H89" s="1340"/>
      <c r="I89" s="1421"/>
      <c r="J89" s="1340"/>
      <c r="K89" s="1340"/>
      <c r="L89" s="1428"/>
      <c r="M89" s="1429"/>
      <c r="N89" s="1430"/>
      <c r="O89" s="1418"/>
      <c r="P89" s="1418"/>
      <c r="Q89" s="1418"/>
      <c r="R89" s="1418"/>
      <c r="S89" s="1418"/>
      <c r="T89" s="1418"/>
      <c r="U89" s="1418"/>
      <c r="V89" s="1418"/>
      <c r="W89" s="1418"/>
      <c r="X89" s="1340"/>
      <c r="Y89" s="1340"/>
      <c r="Z89" s="1340"/>
      <c r="AA89" s="1341"/>
      <c r="AB89" s="1341"/>
      <c r="AC89" s="1341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</row>
    <row r="90" spans="8:99" s="2" customFormat="1">
      <c r="H90" s="1340"/>
      <c r="I90" s="1421"/>
      <c r="J90" s="1340"/>
      <c r="K90" s="1340"/>
      <c r="L90" s="1428"/>
      <c r="M90" s="1429"/>
      <c r="N90" s="1430"/>
      <c r="O90" s="1340"/>
      <c r="P90" s="1340"/>
      <c r="Q90" s="1340"/>
      <c r="R90" s="1340"/>
      <c r="S90" s="1340"/>
      <c r="T90" s="1340"/>
      <c r="U90" s="1340"/>
      <c r="V90" s="1340"/>
      <c r="W90" s="1412"/>
      <c r="X90" s="1340"/>
      <c r="Y90" s="1340"/>
      <c r="Z90" s="1340"/>
      <c r="AA90" s="1341"/>
      <c r="AB90" s="1341"/>
      <c r="AC90" s="1341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</row>
    <row r="91" spans="8:99" s="2" customFormat="1">
      <c r="H91" s="1340"/>
      <c r="I91" s="1421"/>
      <c r="J91" s="1340"/>
      <c r="K91" s="1340"/>
      <c r="L91" s="1428"/>
      <c r="M91" s="1429"/>
      <c r="N91" s="1431"/>
      <c r="O91" s="1340"/>
      <c r="P91" s="1340"/>
      <c r="Q91" s="1340"/>
      <c r="R91" s="1340"/>
      <c r="S91" s="1340"/>
      <c r="T91" s="1340"/>
      <c r="U91" s="1340"/>
      <c r="V91" s="1340"/>
      <c r="W91" s="1340"/>
      <c r="X91" s="1340"/>
      <c r="Y91" s="1340"/>
      <c r="Z91" s="1340"/>
      <c r="AA91" s="1341"/>
      <c r="AB91" s="1341"/>
      <c r="AC91" s="1341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</row>
    <row r="92" spans="8:99" s="2" customFormat="1">
      <c r="H92" s="1340"/>
      <c r="I92" s="1421"/>
      <c r="J92" s="1422"/>
      <c r="K92" s="1428"/>
      <c r="L92" s="1340"/>
      <c r="M92" s="1428"/>
      <c r="N92" s="1428"/>
      <c r="O92" s="1340"/>
      <c r="P92" s="1340"/>
      <c r="Q92" s="1340"/>
      <c r="R92" s="1340"/>
      <c r="S92" s="1340"/>
      <c r="T92" s="1340"/>
      <c r="U92" s="1340"/>
      <c r="V92" s="1340"/>
      <c r="W92" s="1340"/>
      <c r="X92" s="1340"/>
      <c r="Y92" s="1340"/>
      <c r="Z92" s="1340"/>
      <c r="AA92" s="1341"/>
      <c r="AB92" s="1341"/>
      <c r="AC92" s="1341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</row>
    <row r="93" spans="8:99" s="2" customFormat="1">
      <c r="H93" s="1340"/>
      <c r="I93" s="1422"/>
      <c r="J93" s="1340"/>
      <c r="K93" s="1340"/>
      <c r="L93" s="1340"/>
      <c r="M93" s="1340"/>
      <c r="N93" s="1340"/>
      <c r="O93" s="1340"/>
      <c r="P93" s="1340"/>
      <c r="Q93" s="1340"/>
      <c r="R93" s="1340"/>
      <c r="S93" s="1340"/>
      <c r="T93" s="1340"/>
      <c r="U93" s="1340"/>
      <c r="V93" s="1340"/>
      <c r="W93" s="1340"/>
      <c r="X93" s="1340"/>
      <c r="Y93" s="1340"/>
      <c r="Z93" s="1340"/>
      <c r="AA93" s="1341"/>
      <c r="AB93" s="1341"/>
      <c r="AC93" s="1341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</row>
    <row r="94" spans="8:99" s="2" customFormat="1">
      <c r="H94" s="1340"/>
      <c r="I94" s="1340"/>
      <c r="J94" s="1340"/>
      <c r="K94" s="1340"/>
      <c r="L94" s="1340"/>
      <c r="M94" s="1340"/>
      <c r="N94" s="1340"/>
      <c r="O94" s="1340"/>
      <c r="P94" s="1340"/>
      <c r="Q94" s="1340"/>
      <c r="R94" s="1340"/>
      <c r="S94" s="1340"/>
      <c r="T94" s="1340"/>
      <c r="U94" s="1340"/>
      <c r="V94" s="1340"/>
      <c r="W94" s="1340"/>
      <c r="X94" s="1340"/>
      <c r="Y94" s="1340"/>
      <c r="Z94" s="1340"/>
      <c r="AA94" s="1341"/>
      <c r="AB94" s="1341"/>
      <c r="AC94" s="1341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</row>
    <row r="95" spans="8:99">
      <c r="H95" s="1340"/>
      <c r="Z95" s="1406"/>
      <c r="AA95" s="1406"/>
      <c r="AB95" s="1406"/>
      <c r="AC95" s="1406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</row>
    <row r="96" spans="8:99">
      <c r="H96" s="1340"/>
      <c r="Z96" s="1406"/>
      <c r="AA96" s="1406"/>
      <c r="AB96" s="1406"/>
      <c r="AC96" s="1406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</row>
    <row r="97" spans="8:99">
      <c r="H97" s="1340"/>
      <c r="Z97" s="1406"/>
      <c r="AA97" s="1406"/>
      <c r="AB97" s="1406"/>
      <c r="AC97" s="1406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</row>
    <row r="98" spans="8:99">
      <c r="H98" s="1340"/>
      <c r="Z98" s="1406"/>
      <c r="AA98" s="1406"/>
      <c r="AB98" s="1406"/>
      <c r="AC98" s="1406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</row>
    <row r="99" spans="8:99">
      <c r="H99" s="1340"/>
      <c r="Z99" s="1406"/>
      <c r="AA99" s="1406"/>
      <c r="AB99" s="1406"/>
      <c r="AC99" s="1406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</row>
    <row r="100" spans="8:99">
      <c r="H100" s="1340"/>
      <c r="Z100" s="1406"/>
      <c r="AA100" s="1406"/>
      <c r="AB100" s="1406"/>
      <c r="AC100" s="1406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</row>
  </sheetData>
  <mergeCells count="13">
    <mergeCell ref="L1:Q1"/>
    <mergeCell ref="L2:Q2"/>
    <mergeCell ref="B19:B20"/>
    <mergeCell ref="G19:G20"/>
    <mergeCell ref="F5:F6"/>
    <mergeCell ref="L6:Q6"/>
    <mergeCell ref="L7:L10"/>
    <mergeCell ref="M7:Q7"/>
    <mergeCell ref="M8:Q8"/>
    <mergeCell ref="M9:Q9"/>
    <mergeCell ref="L3:Q3"/>
    <mergeCell ref="L4:Q4"/>
    <mergeCell ref="L5:Q5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83" orientation="portrait" r:id="rId1"/>
  <headerFooter alignWithMargins="0"/>
  <ignoredErrors>
    <ignoredError sqref="L11:L2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D143"/>
  <sheetViews>
    <sheetView view="pageBreakPreview" topLeftCell="B1" zoomScale="85" zoomScaleNormal="90" zoomScaleSheetLayoutView="85" workbookViewId="0">
      <selection activeCell="I8" sqref="I8"/>
    </sheetView>
  </sheetViews>
  <sheetFormatPr baseColWidth="10" defaultColWidth="11.42578125" defaultRowHeight="12.75"/>
  <cols>
    <col min="1" max="1" width="3.7109375" style="298" customWidth="1"/>
    <col min="2" max="2" width="12" style="295" customWidth="1"/>
    <col min="3" max="3" width="77.42578125" style="295" customWidth="1"/>
    <col min="4" max="6" width="21.42578125" style="295" customWidth="1"/>
    <col min="7" max="7" width="2.42578125" style="1343" customWidth="1"/>
    <col min="8" max="8" width="11.28515625" style="1342" customWidth="1"/>
    <col min="9" max="9" width="13.140625" style="1342" customWidth="1"/>
    <col min="10" max="13" width="15.7109375" style="1342" customWidth="1"/>
    <col min="14" max="14" width="10.28515625" style="1342" bestFit="1" customWidth="1"/>
    <col min="15" max="15" width="21.7109375" style="1342" bestFit="1" customWidth="1"/>
    <col min="16" max="16" width="21.85546875" style="1342" bestFit="1" customWidth="1"/>
    <col min="17" max="17" width="22.140625" style="1342" bestFit="1" customWidth="1"/>
    <col min="18" max="19" width="11.42578125" style="1342"/>
    <col min="20" max="30" width="11.42578125" style="1348"/>
    <col min="31" max="16384" width="11.42578125" style="295"/>
  </cols>
  <sheetData>
    <row r="1" spans="1:18" ht="18">
      <c r="A1" s="1900" t="s">
        <v>281</v>
      </c>
      <c r="B1" s="1900"/>
      <c r="C1" s="1900"/>
      <c r="D1" s="1900"/>
      <c r="E1" s="1900"/>
      <c r="G1" s="1432"/>
      <c r="H1" s="1433"/>
      <c r="L1" s="1913" t="s">
        <v>255</v>
      </c>
      <c r="M1" s="1913"/>
      <c r="N1" s="1913"/>
      <c r="O1" s="1913"/>
      <c r="P1" s="1913"/>
      <c r="Q1" s="1434"/>
      <c r="R1" s="1340"/>
    </row>
    <row r="2" spans="1:18" ht="15.75">
      <c r="B2" s="298"/>
      <c r="C2" s="298"/>
      <c r="D2" s="298"/>
      <c r="E2" s="298"/>
      <c r="F2" s="386"/>
      <c r="G2" s="1432"/>
      <c r="L2" s="1914" t="s">
        <v>258</v>
      </c>
      <c r="M2" s="1914" t="s">
        <v>49</v>
      </c>
      <c r="N2" s="1915"/>
      <c r="O2" s="1915"/>
      <c r="P2" s="1915"/>
      <c r="Q2" s="1518"/>
      <c r="R2" s="1340"/>
    </row>
    <row r="3" spans="1:18" ht="13.5" customHeight="1">
      <c r="A3" s="725"/>
      <c r="B3" s="745" t="s">
        <v>129</v>
      </c>
      <c r="C3" s="386" t="s">
        <v>130</v>
      </c>
      <c r="D3" s="694"/>
      <c r="E3" s="694"/>
      <c r="F3" s="694"/>
      <c r="G3" s="1432"/>
      <c r="L3" s="1916" t="s">
        <v>259</v>
      </c>
      <c r="M3" s="1916"/>
      <c r="N3" s="1917" t="s">
        <v>260</v>
      </c>
      <c r="O3" s="1917"/>
      <c r="P3" s="1917"/>
      <c r="Q3" s="1434"/>
      <c r="R3" s="1340"/>
    </row>
    <row r="4" spans="1:18" ht="13.5" customHeight="1" thickBot="1">
      <c r="A4" s="725"/>
      <c r="B4" s="385"/>
      <c r="C4" s="725"/>
      <c r="D4" s="694"/>
      <c r="E4" s="694"/>
      <c r="F4" s="694"/>
      <c r="G4" s="1432"/>
      <c r="L4" s="1916"/>
      <c r="M4" s="1916"/>
      <c r="N4" s="1917" t="s">
        <v>276</v>
      </c>
      <c r="O4" s="1917"/>
      <c r="P4" s="1917"/>
      <c r="Q4" s="1434"/>
      <c r="R4" s="1340"/>
    </row>
    <row r="5" spans="1:18" ht="18.75" customHeight="1">
      <c r="A5" s="725"/>
      <c r="B5" s="1901" t="s">
        <v>0</v>
      </c>
      <c r="C5" s="1903" t="s">
        <v>1</v>
      </c>
      <c r="D5" s="1905" t="s">
        <v>41</v>
      </c>
      <c r="E5" s="1906"/>
      <c r="F5" s="1907" t="s">
        <v>49</v>
      </c>
      <c r="G5" s="1432"/>
      <c r="K5" s="1435"/>
      <c r="L5" s="1916"/>
      <c r="M5" s="1916"/>
      <c r="N5" s="1917" t="s">
        <v>261</v>
      </c>
      <c r="O5" s="1917"/>
      <c r="P5" s="1917"/>
      <c r="Q5" s="1434"/>
      <c r="R5" s="1340"/>
    </row>
    <row r="6" spans="1:18" ht="18.75" customHeight="1" thickBot="1">
      <c r="A6" s="725"/>
      <c r="B6" s="1902"/>
      <c r="C6" s="1904"/>
      <c r="D6" s="1732" t="s">
        <v>43</v>
      </c>
      <c r="E6" s="1733" t="s">
        <v>44</v>
      </c>
      <c r="F6" s="1908"/>
      <c r="G6" s="1432"/>
      <c r="L6" s="1916"/>
      <c r="M6" s="1916"/>
      <c r="N6" s="1436" t="s">
        <v>196</v>
      </c>
      <c r="O6" s="1436" t="s">
        <v>195</v>
      </c>
      <c r="P6" s="1436" t="s">
        <v>49</v>
      </c>
      <c r="Q6" s="1434"/>
      <c r="R6" s="1340"/>
    </row>
    <row r="7" spans="1:18" ht="18.75" customHeight="1">
      <c r="A7" s="725"/>
      <c r="B7" s="726">
        <v>1</v>
      </c>
      <c r="C7" s="693" t="str">
        <f>+M7</f>
        <v>Agroaurora S.A.C.</v>
      </c>
      <c r="D7" s="1007"/>
      <c r="E7" s="1008">
        <f>+O7</f>
        <v>34.730387999999998</v>
      </c>
      <c r="F7" s="1009">
        <f t="shared" ref="F7:F29" si="0">+E7</f>
        <v>34.730387999999998</v>
      </c>
      <c r="G7" s="1432"/>
      <c r="L7" s="1893" t="s">
        <v>270</v>
      </c>
      <c r="M7" s="1710" t="s">
        <v>342</v>
      </c>
      <c r="N7" s="1711"/>
      <c r="O7" s="1712">
        <v>34.730387999999998</v>
      </c>
      <c r="P7" s="1713">
        <v>34.730387999999998</v>
      </c>
      <c r="Q7" s="1434" t="s">
        <v>237</v>
      </c>
      <c r="R7" s="1340">
        <v>6204.017169400011</v>
      </c>
    </row>
    <row r="8" spans="1:18" ht="18.75" customHeight="1">
      <c r="A8" s="725"/>
      <c r="B8" s="726">
        <f t="shared" ref="B8:B16" si="1">+B7+1</f>
        <v>2</v>
      </c>
      <c r="C8" s="693" t="str">
        <f t="shared" ref="C8:C29" si="2">+M8</f>
        <v>Agroindustrias San Jacinto S.A.A.</v>
      </c>
      <c r="D8" s="1007"/>
      <c r="E8" s="1008">
        <f t="shared" ref="E8:E32" si="3">+O8</f>
        <v>20.454007900000001</v>
      </c>
      <c r="F8" s="1009">
        <f t="shared" si="0"/>
        <v>20.454007900000001</v>
      </c>
      <c r="G8" s="1432"/>
      <c r="L8" s="1894"/>
      <c r="M8" s="1714" t="s">
        <v>343</v>
      </c>
      <c r="N8" s="1715"/>
      <c r="O8" s="1716">
        <v>20.454007900000001</v>
      </c>
      <c r="P8" s="1717">
        <v>20.454007900000001</v>
      </c>
      <c r="Q8" s="1434" t="s">
        <v>268</v>
      </c>
      <c r="R8" s="1340">
        <v>5594.6933043699755</v>
      </c>
    </row>
    <row r="9" spans="1:18" ht="18.75" customHeight="1">
      <c r="A9" s="725"/>
      <c r="B9" s="726">
        <f t="shared" si="1"/>
        <v>3</v>
      </c>
      <c r="C9" s="693" t="str">
        <f t="shared" si="2"/>
        <v>Atria Energía S.A.C.</v>
      </c>
      <c r="D9" s="1007"/>
      <c r="E9" s="1008">
        <f t="shared" si="3"/>
        <v>742.7572654999999</v>
      </c>
      <c r="F9" s="1009">
        <f t="shared" si="0"/>
        <v>742.7572654999999</v>
      </c>
      <c r="G9" s="1432"/>
      <c r="L9" s="1894"/>
      <c r="M9" s="1714" t="s">
        <v>344</v>
      </c>
      <c r="N9" s="1715"/>
      <c r="O9" s="1716">
        <v>742.7572654999999</v>
      </c>
      <c r="P9" s="1717">
        <v>742.7572654999999</v>
      </c>
      <c r="Q9" s="1434" t="s">
        <v>271</v>
      </c>
      <c r="R9" s="1340">
        <v>5297.2848869999989</v>
      </c>
    </row>
    <row r="10" spans="1:18" ht="18.75" customHeight="1">
      <c r="A10" s="725"/>
      <c r="B10" s="726">
        <f t="shared" si="1"/>
        <v>4</v>
      </c>
      <c r="C10" s="693" t="str">
        <f t="shared" si="2"/>
        <v>Bioenergía del Chira S.A.</v>
      </c>
      <c r="D10" s="1007"/>
      <c r="E10" s="1008">
        <f t="shared" si="3"/>
        <v>84.062828200000013</v>
      </c>
      <c r="F10" s="1009">
        <f t="shared" si="0"/>
        <v>84.062828200000013</v>
      </c>
      <c r="G10" s="1432"/>
      <c r="K10" s="1435"/>
      <c r="L10" s="1894"/>
      <c r="M10" s="1714" t="s">
        <v>50</v>
      </c>
      <c r="N10" s="1715"/>
      <c r="O10" s="1716">
        <v>84.062828200000013</v>
      </c>
      <c r="P10" s="1717">
        <v>84.062828200000013</v>
      </c>
      <c r="Q10" s="1434" t="s">
        <v>54</v>
      </c>
      <c r="R10" s="1340">
        <v>4548.7415559000028</v>
      </c>
    </row>
    <row r="11" spans="1:18" ht="18.75" customHeight="1">
      <c r="A11" s="725"/>
      <c r="B11" s="726">
        <f t="shared" si="1"/>
        <v>5</v>
      </c>
      <c r="C11" s="693" t="str">
        <f t="shared" si="2"/>
        <v>Compañía Eléctrica El Platanal S.A.</v>
      </c>
      <c r="D11" s="1007"/>
      <c r="E11" s="1008">
        <f t="shared" si="3"/>
        <v>700.40588769999999</v>
      </c>
      <c r="F11" s="1009">
        <f t="shared" si="0"/>
        <v>700.40588769999999</v>
      </c>
      <c r="G11" s="1432"/>
      <c r="K11" s="1435"/>
      <c r="L11" s="1894"/>
      <c r="M11" s="1714" t="s">
        <v>345</v>
      </c>
      <c r="N11" s="1715"/>
      <c r="O11" s="1716">
        <v>700.40588769999999</v>
      </c>
      <c r="P11" s="1717">
        <v>700.40588769999999</v>
      </c>
      <c r="Q11" s="1434" t="s">
        <v>240</v>
      </c>
      <c r="R11" s="1340">
        <v>4334.9528406000072</v>
      </c>
    </row>
    <row r="12" spans="1:18" ht="18.75" customHeight="1">
      <c r="A12" s="725"/>
      <c r="B12" s="726">
        <f t="shared" si="1"/>
        <v>6</v>
      </c>
      <c r="C12" s="693" t="str">
        <f t="shared" si="2"/>
        <v>Compañía Hidroeléctrica Tingo S.A.</v>
      </c>
      <c r="D12" s="1007"/>
      <c r="E12" s="1008">
        <f t="shared" si="3"/>
        <v>1.9713532999999996</v>
      </c>
      <c r="F12" s="1009">
        <f>+E12</f>
        <v>1.9713532999999996</v>
      </c>
      <c r="G12" s="1432"/>
      <c r="K12" s="1435"/>
      <c r="L12" s="1894"/>
      <c r="M12" s="1714" t="s">
        <v>346</v>
      </c>
      <c r="N12" s="1715"/>
      <c r="O12" s="1716">
        <v>1.9713532999999996</v>
      </c>
      <c r="P12" s="1717">
        <v>1.9713532999999996</v>
      </c>
      <c r="Q12" s="1434" t="s">
        <v>349</v>
      </c>
      <c r="R12" s="1340">
        <v>3381.601901299995</v>
      </c>
    </row>
    <row r="13" spans="1:18" ht="18.75" customHeight="1">
      <c r="A13" s="725"/>
      <c r="B13" s="726">
        <f t="shared" si="1"/>
        <v>7</v>
      </c>
      <c r="C13" s="693" t="str">
        <f t="shared" si="2"/>
        <v>Electroperú S.A.</v>
      </c>
      <c r="D13" s="1007"/>
      <c r="E13" s="1008">
        <f t="shared" si="3"/>
        <v>5297.2848869999989</v>
      </c>
      <c r="F13" s="1009">
        <f>+E13</f>
        <v>5297.2848869999989</v>
      </c>
      <c r="G13" s="1432"/>
      <c r="K13" s="1435"/>
      <c r="L13" s="1894"/>
      <c r="M13" s="1714" t="s">
        <v>271</v>
      </c>
      <c r="N13" s="1715"/>
      <c r="O13" s="1716">
        <v>5297.2848869999989</v>
      </c>
      <c r="P13" s="1717">
        <v>5297.2848869999989</v>
      </c>
      <c r="Q13" s="1434" t="s">
        <v>267</v>
      </c>
      <c r="R13" s="1340">
        <v>1742.2658694399884</v>
      </c>
    </row>
    <row r="14" spans="1:18" ht="18.75" customHeight="1">
      <c r="A14" s="725"/>
      <c r="B14" s="726">
        <f t="shared" si="1"/>
        <v>8</v>
      </c>
      <c r="C14" s="693" t="str">
        <f t="shared" si="2"/>
        <v>Empresa de Generación Eléctrica de Arequipa S.A.</v>
      </c>
      <c r="D14" s="1007"/>
      <c r="E14" s="1008">
        <f t="shared" si="3"/>
        <v>49.670957199999997</v>
      </c>
      <c r="F14" s="1009">
        <f>+E14</f>
        <v>49.670957199999997</v>
      </c>
      <c r="G14" s="1432"/>
      <c r="K14" s="1435"/>
      <c r="L14" s="1894"/>
      <c r="M14" s="1714" t="s">
        <v>347</v>
      </c>
      <c r="N14" s="1715"/>
      <c r="O14" s="1716">
        <v>49.670957199999997</v>
      </c>
      <c r="P14" s="1717">
        <v>49.670957199999997</v>
      </c>
      <c r="Q14" s="1434" t="s">
        <v>16</v>
      </c>
      <c r="R14" s="1340">
        <v>1303.0565698800133</v>
      </c>
    </row>
    <row r="15" spans="1:18" ht="18.75" customHeight="1">
      <c r="A15" s="725"/>
      <c r="B15" s="726">
        <f t="shared" si="1"/>
        <v>9</v>
      </c>
      <c r="C15" s="693" t="str">
        <f t="shared" si="2"/>
        <v>Empresa de Generación Eléctrica del Sur S.A.</v>
      </c>
      <c r="D15" s="1007"/>
      <c r="E15" s="1008">
        <f t="shared" si="3"/>
        <v>24.3308581</v>
      </c>
      <c r="F15" s="1009">
        <f>+E15</f>
        <v>24.3308581</v>
      </c>
      <c r="G15" s="1432"/>
      <c r="K15" s="1435"/>
      <c r="L15" s="1894"/>
      <c r="M15" s="1714" t="s">
        <v>272</v>
      </c>
      <c r="N15" s="1715"/>
      <c r="O15" s="1716">
        <v>24.3308581</v>
      </c>
      <c r="P15" s="1717">
        <v>24.3308581</v>
      </c>
      <c r="Q15" s="1434" t="s">
        <v>32</v>
      </c>
      <c r="R15" s="1340">
        <v>976.86533350000855</v>
      </c>
    </row>
    <row r="16" spans="1:18" ht="18.75" customHeight="1">
      <c r="A16" s="725"/>
      <c r="B16" s="726">
        <f t="shared" si="1"/>
        <v>10</v>
      </c>
      <c r="C16" s="693" t="str">
        <f t="shared" si="2"/>
        <v>Empresa de Generación Eléctrica Machupicchu S.A.</v>
      </c>
      <c r="D16" s="1007"/>
      <c r="E16" s="1008">
        <f t="shared" si="3"/>
        <v>256.21089730000006</v>
      </c>
      <c r="F16" s="1009">
        <f t="shared" si="0"/>
        <v>256.21089730000006</v>
      </c>
      <c r="G16" s="1432"/>
      <c r="K16" s="1435"/>
      <c r="L16" s="1894"/>
      <c r="M16" s="1714" t="s">
        <v>348</v>
      </c>
      <c r="N16" s="1715"/>
      <c r="O16" s="1716">
        <v>256.21089730000006</v>
      </c>
      <c r="P16" s="1717">
        <v>256.21089730000006</v>
      </c>
      <c r="Q16" s="1434" t="s">
        <v>141</v>
      </c>
      <c r="R16" s="1340">
        <v>925.90975270000001</v>
      </c>
    </row>
    <row r="17" spans="1:18" ht="18.75" customHeight="1">
      <c r="A17" s="725"/>
      <c r="B17" s="726">
        <v>11</v>
      </c>
      <c r="C17" s="693" t="str">
        <f t="shared" si="2"/>
        <v>Empresa de Generación Eléctrica San Gabán S.A.</v>
      </c>
      <c r="D17" s="1007"/>
      <c r="E17" s="1008">
        <f t="shared" si="3"/>
        <v>204.53712099999987</v>
      </c>
      <c r="F17" s="1009">
        <f t="shared" si="0"/>
        <v>204.53712099999987</v>
      </c>
      <c r="G17" s="1432"/>
      <c r="K17" s="1435"/>
      <c r="L17" s="1894"/>
      <c r="M17" s="1714" t="s">
        <v>51</v>
      </c>
      <c r="N17" s="1715"/>
      <c r="O17" s="1716">
        <v>204.53712099999987</v>
      </c>
      <c r="P17" s="1717">
        <v>204.53712099999987</v>
      </c>
      <c r="Q17" s="1434" t="s">
        <v>14</v>
      </c>
      <c r="R17" s="1340">
        <v>832.3706612999971</v>
      </c>
    </row>
    <row r="18" spans="1:18" ht="18.75" customHeight="1">
      <c r="A18" s="725"/>
      <c r="B18" s="726">
        <v>12</v>
      </c>
      <c r="C18" s="693" t="str">
        <f t="shared" si="2"/>
        <v>Empresa de Generación Huanza S.A.</v>
      </c>
      <c r="D18" s="1007"/>
      <c r="E18" s="1008">
        <f t="shared" si="3"/>
        <v>504.80018419999982</v>
      </c>
      <c r="F18" s="1009">
        <f t="shared" si="0"/>
        <v>504.80018419999982</v>
      </c>
      <c r="G18" s="1432"/>
      <c r="K18" s="1435"/>
      <c r="L18" s="1894"/>
      <c r="M18" s="1714" t="s">
        <v>52</v>
      </c>
      <c r="N18" s="1715"/>
      <c r="O18" s="1716">
        <v>504.80018419999982</v>
      </c>
      <c r="P18" s="1717">
        <v>504.80018419999982</v>
      </c>
      <c r="Q18" s="1434" t="s">
        <v>4</v>
      </c>
      <c r="R18" s="1340">
        <v>812.71378310000921</v>
      </c>
    </row>
    <row r="19" spans="1:18" ht="18.75" customHeight="1">
      <c r="A19" s="725"/>
      <c r="B19" s="726">
        <v>13</v>
      </c>
      <c r="C19" s="693" t="str">
        <f t="shared" si="2"/>
        <v>Enel Generación Perú S.A.A.</v>
      </c>
      <c r="D19" s="1007"/>
      <c r="E19" s="1008">
        <f t="shared" si="3"/>
        <v>4334.9528406000072</v>
      </c>
      <c r="F19" s="1009">
        <f t="shared" si="0"/>
        <v>4334.9528406000072</v>
      </c>
      <c r="G19" s="1432"/>
      <c r="K19" s="1435"/>
      <c r="L19" s="1894"/>
      <c r="M19" s="1714" t="s">
        <v>240</v>
      </c>
      <c r="N19" s="1715"/>
      <c r="O19" s="1716">
        <v>4334.9528406000072</v>
      </c>
      <c r="P19" s="1717">
        <v>4334.9528406000072</v>
      </c>
      <c r="Q19" s="1434" t="s">
        <v>19</v>
      </c>
      <c r="R19" s="1340">
        <v>745.62527482000553</v>
      </c>
    </row>
    <row r="20" spans="1:18" ht="18.75" customHeight="1">
      <c r="A20" s="725"/>
      <c r="B20" s="726">
        <f t="shared" ref="B20:B27" si="4">+B19+1</f>
        <v>14</v>
      </c>
      <c r="C20" s="693" t="str">
        <f t="shared" si="2"/>
        <v>Enel Generación Piura S.A.</v>
      </c>
      <c r="D20" s="1007"/>
      <c r="E20" s="1008">
        <f t="shared" si="3"/>
        <v>68.881742799999998</v>
      </c>
      <c r="F20" s="1009">
        <f t="shared" si="0"/>
        <v>68.881742799999998</v>
      </c>
      <c r="G20" s="1432"/>
      <c r="K20" s="1435"/>
      <c r="L20" s="1894"/>
      <c r="M20" s="1714" t="s">
        <v>241</v>
      </c>
      <c r="N20" s="1715"/>
      <c r="O20" s="1716">
        <v>68.881742799999998</v>
      </c>
      <c r="P20" s="1717">
        <v>68.881742799999998</v>
      </c>
      <c r="Q20" s="1434" t="s">
        <v>344</v>
      </c>
      <c r="R20" s="1340">
        <v>742.7572654999999</v>
      </c>
    </row>
    <row r="21" spans="1:18" ht="18.75" customHeight="1">
      <c r="A21" s="725"/>
      <c r="B21" s="726">
        <f t="shared" si="4"/>
        <v>15</v>
      </c>
      <c r="C21" s="693" t="str">
        <f t="shared" si="2"/>
        <v>Engie Energía Perú S.A.</v>
      </c>
      <c r="D21" s="1007"/>
      <c r="E21" s="1008">
        <f t="shared" si="3"/>
        <v>3381.601901299995</v>
      </c>
      <c r="F21" s="1009">
        <f t="shared" si="0"/>
        <v>3381.601901299995</v>
      </c>
      <c r="G21" s="1432"/>
      <c r="K21" s="1435"/>
      <c r="L21" s="1894"/>
      <c r="M21" s="1714" t="s">
        <v>349</v>
      </c>
      <c r="N21" s="1715"/>
      <c r="O21" s="1716">
        <v>3381.601901299995</v>
      </c>
      <c r="P21" s="1717">
        <v>3381.601901299995</v>
      </c>
      <c r="Q21" s="1434" t="s">
        <v>176</v>
      </c>
      <c r="R21" s="1340">
        <v>704.72949479998954</v>
      </c>
    </row>
    <row r="22" spans="1:18" ht="18.75" customHeight="1">
      <c r="A22" s="725"/>
      <c r="B22" s="726">
        <f t="shared" si="4"/>
        <v>16</v>
      </c>
      <c r="C22" s="693" t="str">
        <f t="shared" si="2"/>
        <v>Fénix Power Perú S.A.</v>
      </c>
      <c r="D22" s="1007"/>
      <c r="E22" s="1008">
        <f t="shared" si="3"/>
        <v>81.244357300000019</v>
      </c>
      <c r="F22" s="1009">
        <f t="shared" si="0"/>
        <v>81.244357300000019</v>
      </c>
      <c r="G22" s="1432"/>
      <c r="K22" s="1435"/>
      <c r="L22" s="1894"/>
      <c r="M22" s="1714" t="s">
        <v>242</v>
      </c>
      <c r="N22" s="1715"/>
      <c r="O22" s="1716">
        <v>81.244357300000019</v>
      </c>
      <c r="P22" s="1717">
        <v>81.244357300000019</v>
      </c>
      <c r="Q22" s="1434" t="s">
        <v>345</v>
      </c>
      <c r="R22" s="1340">
        <v>700.40588769999999</v>
      </c>
    </row>
    <row r="23" spans="1:18" ht="18.75" customHeight="1">
      <c r="A23" s="725"/>
      <c r="B23" s="726">
        <f t="shared" si="4"/>
        <v>17</v>
      </c>
      <c r="C23" s="693" t="str">
        <f t="shared" si="2"/>
        <v>Hidroeléctrica Huanchor S.A.C.</v>
      </c>
      <c r="D23" s="1007"/>
      <c r="E23" s="1008">
        <f t="shared" si="3"/>
        <v>108.49892000000004</v>
      </c>
      <c r="F23" s="1009">
        <f t="shared" si="0"/>
        <v>108.49892000000004</v>
      </c>
      <c r="G23" s="1432"/>
      <c r="K23" s="1435"/>
      <c r="L23" s="1894"/>
      <c r="M23" s="1714" t="s">
        <v>53</v>
      </c>
      <c r="N23" s="1715"/>
      <c r="O23" s="1716">
        <v>108.49892000000004</v>
      </c>
      <c r="P23" s="1717">
        <v>108.49892000000004</v>
      </c>
      <c r="Q23" s="1434" t="s">
        <v>10</v>
      </c>
      <c r="R23" s="1340">
        <v>625.02588009999874</v>
      </c>
    </row>
    <row r="24" spans="1:18" ht="18.75" customHeight="1">
      <c r="A24" s="725"/>
      <c r="B24" s="726">
        <f t="shared" si="4"/>
        <v>18</v>
      </c>
      <c r="C24" s="693" t="str">
        <f t="shared" si="2"/>
        <v>Huaura Power Group S.A.</v>
      </c>
      <c r="D24" s="1007"/>
      <c r="E24" s="1008">
        <f t="shared" si="3"/>
        <v>10.827323900000001</v>
      </c>
      <c r="F24" s="1009">
        <f t="shared" si="0"/>
        <v>10.827323900000001</v>
      </c>
      <c r="G24" s="1432"/>
      <c r="K24" s="1435"/>
      <c r="L24" s="1894"/>
      <c r="M24" s="1714" t="s">
        <v>307</v>
      </c>
      <c r="N24" s="1715"/>
      <c r="O24" s="1716">
        <v>10.827323900000001</v>
      </c>
      <c r="P24" s="1717">
        <v>10.827323900000001</v>
      </c>
      <c r="Q24" s="1434" t="s">
        <v>52</v>
      </c>
      <c r="R24" s="1340">
        <v>504.80018419999982</v>
      </c>
    </row>
    <row r="25" spans="1:18" ht="18.75" customHeight="1">
      <c r="A25" s="725"/>
      <c r="B25" s="726">
        <f t="shared" si="4"/>
        <v>19</v>
      </c>
      <c r="C25" s="693" t="str">
        <f t="shared" si="2"/>
        <v>Inland Energy S.A.C.</v>
      </c>
      <c r="D25" s="1007"/>
      <c r="E25" s="1008">
        <f t="shared" si="3"/>
        <v>390.19129290000052</v>
      </c>
      <c r="F25" s="1009">
        <f t="shared" si="0"/>
        <v>390.19129290000052</v>
      </c>
      <c r="G25" s="1432"/>
      <c r="K25" s="1435"/>
      <c r="L25" s="1894"/>
      <c r="M25" s="1714" t="s">
        <v>308</v>
      </c>
      <c r="N25" s="1715"/>
      <c r="O25" s="1716">
        <v>390.19129290000052</v>
      </c>
      <c r="P25" s="1717">
        <v>390.19129290000052</v>
      </c>
      <c r="Q25" s="1434" t="s">
        <v>308</v>
      </c>
      <c r="R25" s="1340">
        <v>390.19129290000052</v>
      </c>
    </row>
    <row r="26" spans="1:18" ht="18.75" customHeight="1">
      <c r="A26" s="725"/>
      <c r="B26" s="726">
        <f t="shared" si="4"/>
        <v>20</v>
      </c>
      <c r="C26" s="693" t="str">
        <f t="shared" si="2"/>
        <v>Kallpa Generación S.A.</v>
      </c>
      <c r="D26" s="1007"/>
      <c r="E26" s="1008">
        <f t="shared" si="3"/>
        <v>4548.7415559000028</v>
      </c>
      <c r="F26" s="1009">
        <f t="shared" si="0"/>
        <v>4548.7415559000028</v>
      </c>
      <c r="G26" s="1432"/>
      <c r="K26" s="1435"/>
      <c r="L26" s="1894"/>
      <c r="M26" s="1714" t="s">
        <v>54</v>
      </c>
      <c r="N26" s="1715"/>
      <c r="O26" s="1716">
        <v>4548.7415559000028</v>
      </c>
      <c r="P26" s="1717">
        <v>4548.7415559000028</v>
      </c>
      <c r="Q26" s="1434" t="s">
        <v>20</v>
      </c>
      <c r="R26" s="1340">
        <v>381.95704945000381</v>
      </c>
    </row>
    <row r="27" spans="1:18" ht="18.75" customHeight="1">
      <c r="A27" s="725"/>
      <c r="B27" s="726">
        <f t="shared" si="4"/>
        <v>21</v>
      </c>
      <c r="C27" s="693" t="str">
        <f t="shared" si="2"/>
        <v>Orazul Energy Perú S.A.</v>
      </c>
      <c r="D27" s="1007"/>
      <c r="E27" s="1008">
        <f t="shared" si="3"/>
        <v>370.68591009999994</v>
      </c>
      <c r="F27" s="1009">
        <f t="shared" si="0"/>
        <v>370.68591009999994</v>
      </c>
      <c r="G27" s="1432"/>
      <c r="K27" s="1435"/>
      <c r="L27" s="1894"/>
      <c r="M27" s="1714" t="s">
        <v>309</v>
      </c>
      <c r="N27" s="1715"/>
      <c r="O27" s="1716">
        <v>370.68591009999994</v>
      </c>
      <c r="P27" s="1717">
        <v>370.68591009999994</v>
      </c>
      <c r="Q27" s="1434" t="s">
        <v>309</v>
      </c>
      <c r="R27" s="1340">
        <v>370.68591009999994</v>
      </c>
    </row>
    <row r="28" spans="1:18" ht="18.75" customHeight="1">
      <c r="A28" s="725"/>
      <c r="B28" s="726">
        <v>22</v>
      </c>
      <c r="C28" s="693" t="str">
        <f t="shared" si="2"/>
        <v>SDF Energía S.A.C.</v>
      </c>
      <c r="D28" s="1007"/>
      <c r="E28" s="1008">
        <f t="shared" si="3"/>
        <v>88.944917600000011</v>
      </c>
      <c r="F28" s="1009">
        <f t="shared" si="0"/>
        <v>88.944917600000011</v>
      </c>
      <c r="G28" s="1432"/>
      <c r="K28" s="1435"/>
      <c r="L28" s="1894"/>
      <c r="M28" s="1714" t="s">
        <v>243</v>
      </c>
      <c r="N28" s="1715"/>
      <c r="O28" s="1716">
        <v>88.944917600000011</v>
      </c>
      <c r="P28" s="1717">
        <v>88.944917600000011</v>
      </c>
      <c r="Q28" s="1434" t="s">
        <v>55</v>
      </c>
      <c r="R28" s="1340">
        <v>356.86665300000004</v>
      </c>
    </row>
    <row r="29" spans="1:18" ht="18.75" customHeight="1">
      <c r="A29" s="725"/>
      <c r="B29" s="726">
        <v>23</v>
      </c>
      <c r="C29" s="693" t="str">
        <f t="shared" si="2"/>
        <v>Shougang Generación Eléctrica S.A.A.</v>
      </c>
      <c r="D29" s="1007"/>
      <c r="E29" s="1008">
        <f t="shared" si="3"/>
        <v>356.86665300000004</v>
      </c>
      <c r="F29" s="1009">
        <f t="shared" si="0"/>
        <v>356.86665300000004</v>
      </c>
      <c r="G29" s="1432"/>
      <c r="K29" s="1435"/>
      <c r="L29" s="1894"/>
      <c r="M29" s="1714" t="s">
        <v>55</v>
      </c>
      <c r="N29" s="1715"/>
      <c r="O29" s="1716">
        <v>356.86665300000004</v>
      </c>
      <c r="P29" s="1717">
        <v>356.86665300000004</v>
      </c>
      <c r="Q29" s="1434" t="s">
        <v>8</v>
      </c>
      <c r="R29" s="1340">
        <v>332.75498618999973</v>
      </c>
    </row>
    <row r="30" spans="1:18" ht="18.75" customHeight="1">
      <c r="A30" s="725"/>
      <c r="B30" s="726">
        <v>24</v>
      </c>
      <c r="C30" s="693" t="str">
        <f t="shared" ref="C30:C32" si="5">+M30</f>
        <v>Statkraft Perú S.A.</v>
      </c>
      <c r="D30" s="1007"/>
      <c r="E30" s="1008">
        <f t="shared" si="3"/>
        <v>925.90975270000001</v>
      </c>
      <c r="F30" s="1009">
        <f t="shared" ref="F30" si="6">+E30</f>
        <v>925.90975270000001</v>
      </c>
      <c r="G30" s="1432"/>
      <c r="K30" s="1435"/>
      <c r="L30" s="1894"/>
      <c r="M30" s="1714" t="s">
        <v>141</v>
      </c>
      <c r="N30" s="1715"/>
      <c r="O30" s="1716">
        <v>925.90975270000001</v>
      </c>
      <c r="P30" s="1717">
        <v>925.90975270000001</v>
      </c>
      <c r="Q30" s="1434" t="s">
        <v>12</v>
      </c>
      <c r="R30" s="1340">
        <v>276.69064619999983</v>
      </c>
    </row>
    <row r="31" spans="1:18" ht="18.75" customHeight="1">
      <c r="A31" s="725"/>
      <c r="B31" s="726">
        <v>25</v>
      </c>
      <c r="C31" s="693" t="str">
        <f t="shared" si="5"/>
        <v>Termochilca S.A.</v>
      </c>
      <c r="D31" s="1007"/>
      <c r="E31" s="1008">
        <f t="shared" si="3"/>
        <v>244.32407009999989</v>
      </c>
      <c r="F31" s="1009">
        <f>+E31</f>
        <v>244.32407009999989</v>
      </c>
      <c r="G31" s="1432"/>
      <c r="K31" s="1435"/>
      <c r="L31" s="1894"/>
      <c r="M31" s="1714" t="s">
        <v>273</v>
      </c>
      <c r="N31" s="1715"/>
      <c r="O31" s="1716">
        <v>244.32407009999989</v>
      </c>
      <c r="P31" s="1717">
        <v>244.32407009999989</v>
      </c>
      <c r="Q31" s="1434" t="s">
        <v>236</v>
      </c>
      <c r="R31" s="1340">
        <v>262.60170950000008</v>
      </c>
    </row>
    <row r="32" spans="1:18" ht="18.75" customHeight="1">
      <c r="A32" s="725"/>
      <c r="B32" s="726">
        <v>26</v>
      </c>
      <c r="C32" s="693" t="str">
        <f t="shared" si="5"/>
        <v>Termoselva S.R.L.</v>
      </c>
      <c r="D32" s="1007"/>
      <c r="E32" s="1008">
        <f t="shared" si="3"/>
        <v>24.820450000000001</v>
      </c>
      <c r="F32" s="1009">
        <f>+E32</f>
        <v>24.820450000000001</v>
      </c>
      <c r="G32" s="1432"/>
      <c r="K32" s="1435"/>
      <c r="L32" s="1894"/>
      <c r="M32" s="1714" t="s">
        <v>244</v>
      </c>
      <c r="N32" s="1715"/>
      <c r="O32" s="1716">
        <v>24.820450000000001</v>
      </c>
      <c r="P32" s="1717">
        <v>24.820450000000001</v>
      </c>
      <c r="Q32" s="1434" t="s">
        <v>348</v>
      </c>
      <c r="R32" s="1340">
        <v>256.21089730000006</v>
      </c>
    </row>
    <row r="33" spans="1:18" ht="18.75" customHeight="1" thickBot="1">
      <c r="A33" s="725"/>
      <c r="B33" s="727"/>
      <c r="C33" s="728"/>
      <c r="D33" s="1010"/>
      <c r="E33" s="1011"/>
      <c r="F33" s="1012"/>
      <c r="G33" s="1432"/>
      <c r="K33" s="1435"/>
      <c r="L33" s="1895"/>
      <c r="M33" s="1718" t="s">
        <v>49</v>
      </c>
      <c r="N33" s="1719"/>
      <c r="O33" s="1720">
        <v>22857.708323600058</v>
      </c>
      <c r="P33" s="1721">
        <v>22857.708323600058</v>
      </c>
      <c r="Q33" s="1434" t="s">
        <v>273</v>
      </c>
      <c r="R33" s="1437">
        <v>244.32407009999989</v>
      </c>
    </row>
    <row r="34" spans="1:18" ht="18.75" customHeight="1" thickTop="1" thickBot="1">
      <c r="A34" s="725"/>
      <c r="B34" s="1645" t="s">
        <v>56</v>
      </c>
      <c r="C34" s="1646"/>
      <c r="D34" s="1013"/>
      <c r="E34" s="729">
        <f>SUM(E7:E32)</f>
        <v>22857.708323600007</v>
      </c>
      <c r="F34" s="730">
        <f>SUM(F7:F32)</f>
        <v>22857.708323600007</v>
      </c>
      <c r="G34" s="1432"/>
      <c r="K34" s="1435"/>
      <c r="L34" s="1896" t="s">
        <v>263</v>
      </c>
      <c r="M34" s="1714" t="s">
        <v>236</v>
      </c>
      <c r="N34" s="1722">
        <v>100.74059250000009</v>
      </c>
      <c r="O34" s="1716">
        <v>161.86111699999987</v>
      </c>
      <c r="P34" s="1717">
        <v>262.60170950000008</v>
      </c>
      <c r="Q34" s="1434" t="s">
        <v>51</v>
      </c>
      <c r="R34" s="1340">
        <v>204.53712099999987</v>
      </c>
    </row>
    <row r="35" spans="1:18" ht="18.75" customHeight="1">
      <c r="A35" s="725"/>
      <c r="B35" s="698"/>
      <c r="C35" s="699"/>
      <c r="D35" s="732"/>
      <c r="E35" s="733"/>
      <c r="F35" s="733"/>
      <c r="G35" s="1432"/>
      <c r="K35" s="1435"/>
      <c r="L35" s="1897"/>
      <c r="M35" s="1714" t="s">
        <v>264</v>
      </c>
      <c r="N35" s="1722">
        <v>2.4368639999999981</v>
      </c>
      <c r="O35" s="1723"/>
      <c r="P35" s="1717">
        <v>2.4368639999999981</v>
      </c>
      <c r="Q35" s="1434" t="s">
        <v>53</v>
      </c>
      <c r="R35" s="1340">
        <v>108.49892000000004</v>
      </c>
    </row>
    <row r="36" spans="1:18" ht="18.75" customHeight="1">
      <c r="A36" s="725"/>
      <c r="B36" s="698"/>
      <c r="C36" s="699"/>
      <c r="D36" s="732"/>
      <c r="E36" s="733"/>
      <c r="F36" s="733"/>
      <c r="G36" s="1432"/>
      <c r="K36" s="1435"/>
      <c r="L36" s="1897"/>
      <c r="M36" s="1714" t="s">
        <v>176</v>
      </c>
      <c r="N36" s="1722">
        <v>590.48852720000059</v>
      </c>
      <c r="O36" s="1716">
        <v>114.24096760000002</v>
      </c>
      <c r="P36" s="1717">
        <v>704.72949479998954</v>
      </c>
      <c r="Q36" s="1434" t="s">
        <v>243</v>
      </c>
      <c r="R36" s="1340">
        <v>88.944917600000011</v>
      </c>
    </row>
    <row r="37" spans="1:18" ht="18.75" customHeight="1">
      <c r="A37" s="725"/>
      <c r="B37" s="725"/>
      <c r="C37" s="725"/>
      <c r="D37" s="725"/>
      <c r="E37" s="725"/>
      <c r="F37" s="725"/>
      <c r="G37" s="1432"/>
      <c r="K37" s="1435"/>
      <c r="L37" s="1897"/>
      <c r="M37" s="1714" t="s">
        <v>4</v>
      </c>
      <c r="N37" s="1722">
        <v>731.03837120000424</v>
      </c>
      <c r="O37" s="1716">
        <v>81.675411900000014</v>
      </c>
      <c r="P37" s="1717">
        <v>812.71378310000921</v>
      </c>
      <c r="Q37" s="1434" t="s">
        <v>50</v>
      </c>
      <c r="R37" s="1340">
        <v>84.062828200000013</v>
      </c>
    </row>
    <row r="38" spans="1:18" ht="18.75" customHeight="1">
      <c r="A38" s="725"/>
      <c r="B38" s="745" t="s">
        <v>131</v>
      </c>
      <c r="C38" s="386" t="s">
        <v>132</v>
      </c>
      <c r="D38" s="725"/>
      <c r="E38" s="725"/>
      <c r="F38" s="725"/>
      <c r="G38" s="1432"/>
      <c r="L38" s="1897"/>
      <c r="M38" s="1714" t="s">
        <v>6</v>
      </c>
      <c r="N38" s="1722">
        <v>2.9267526999999989</v>
      </c>
      <c r="O38" s="1723"/>
      <c r="P38" s="1717">
        <v>2.9267526999999989</v>
      </c>
      <c r="Q38" s="1434" t="s">
        <v>242</v>
      </c>
      <c r="R38" s="1340">
        <v>81.244357300000019</v>
      </c>
    </row>
    <row r="39" spans="1:18" ht="18.75" customHeight="1" thickBot="1">
      <c r="A39" s="725"/>
      <c r="B39" s="734"/>
      <c r="C39" s="734"/>
      <c r="D39" s="725"/>
      <c r="E39" s="725"/>
      <c r="F39" s="725"/>
      <c r="G39" s="1432"/>
      <c r="L39" s="1897"/>
      <c r="M39" s="1714" t="s">
        <v>8</v>
      </c>
      <c r="N39" s="1722">
        <v>308.10246399000079</v>
      </c>
      <c r="O39" s="1716">
        <v>24.6525222</v>
      </c>
      <c r="P39" s="1717">
        <v>332.75498618999973</v>
      </c>
      <c r="Q39" s="1434" t="s">
        <v>241</v>
      </c>
      <c r="R39" s="1340">
        <v>68.881742799999998</v>
      </c>
    </row>
    <row r="40" spans="1:18" ht="18.75" customHeight="1">
      <c r="A40" s="725"/>
      <c r="B40" s="1901" t="s">
        <v>0</v>
      </c>
      <c r="C40" s="1903" t="s">
        <v>1</v>
      </c>
      <c r="D40" s="1912" t="s">
        <v>41</v>
      </c>
      <c r="E40" s="1906"/>
      <c r="F40" s="1907" t="s">
        <v>49</v>
      </c>
      <c r="G40" s="1432"/>
      <c r="L40" s="1897"/>
      <c r="M40" s="1714" t="s">
        <v>10</v>
      </c>
      <c r="N40" s="1722">
        <v>589.24894489999792</v>
      </c>
      <c r="O40" s="1716">
        <v>35.77693519999999</v>
      </c>
      <c r="P40" s="1717">
        <v>625.02588009999874</v>
      </c>
      <c r="Q40" s="1434" t="s">
        <v>347</v>
      </c>
      <c r="R40" s="1340">
        <v>49.670957199999997</v>
      </c>
    </row>
    <row r="41" spans="1:18" ht="18.75" customHeight="1" thickBot="1">
      <c r="A41" s="725"/>
      <c r="B41" s="1902"/>
      <c r="C41" s="1904"/>
      <c r="D41" s="1690" t="s">
        <v>43</v>
      </c>
      <c r="E41" s="1691" t="s">
        <v>44</v>
      </c>
      <c r="F41" s="1908"/>
      <c r="G41" s="1432"/>
      <c r="L41" s="1897"/>
      <c r="M41" s="1714" t="s">
        <v>12</v>
      </c>
      <c r="N41" s="1722">
        <v>271.27695820000105</v>
      </c>
      <c r="O41" s="1716">
        <v>5.4136880000000005</v>
      </c>
      <c r="P41" s="1717">
        <v>276.69064619999983</v>
      </c>
      <c r="Q41" s="1434" t="s">
        <v>342</v>
      </c>
      <c r="R41" s="1340">
        <v>34.730387999999998</v>
      </c>
    </row>
    <row r="42" spans="1:18" ht="18.75" customHeight="1">
      <c r="A42" s="725"/>
      <c r="B42" s="726">
        <v>1</v>
      </c>
      <c r="C42" s="694" t="str">
        <f>+M34</f>
        <v>Consorcio Eléctrico de Villacuri S.A.C.</v>
      </c>
      <c r="D42" s="1014">
        <f>+N34</f>
        <v>100.74059250000009</v>
      </c>
      <c r="E42" s="1015">
        <f>+O34</f>
        <v>161.86111699999987</v>
      </c>
      <c r="F42" s="1009">
        <f t="shared" ref="F42:F64" si="7">SUM(D42:E42)</f>
        <v>262.60170949999997</v>
      </c>
      <c r="G42" s="1432"/>
      <c r="L42" s="1897"/>
      <c r="M42" s="1714" t="s">
        <v>14</v>
      </c>
      <c r="N42" s="1722">
        <v>826.01070429999777</v>
      </c>
      <c r="O42" s="1716">
        <v>6.3599570000000014</v>
      </c>
      <c r="P42" s="1717">
        <v>832.3706612999971</v>
      </c>
      <c r="Q42" s="1434" t="s">
        <v>24</v>
      </c>
      <c r="R42" s="1340">
        <v>29.700073200000173</v>
      </c>
    </row>
    <row r="43" spans="1:18" ht="18.75" customHeight="1">
      <c r="A43" s="725"/>
      <c r="B43" s="726">
        <v>2</v>
      </c>
      <c r="C43" s="694" t="str">
        <f t="shared" ref="C43:C64" si="8">+M35</f>
        <v>Egepsa S.A.</v>
      </c>
      <c r="D43" s="1014">
        <f>+N35</f>
        <v>2.4368639999999981</v>
      </c>
      <c r="E43" s="1015"/>
      <c r="F43" s="1009">
        <f t="shared" si="7"/>
        <v>2.4368639999999981</v>
      </c>
      <c r="G43" s="1432"/>
      <c r="L43" s="1897"/>
      <c r="M43" s="1714" t="s">
        <v>16</v>
      </c>
      <c r="N43" s="1722">
        <v>915.10669108000661</v>
      </c>
      <c r="O43" s="1716">
        <v>387.94987879999991</v>
      </c>
      <c r="P43" s="1717">
        <v>1303.0565698800133</v>
      </c>
      <c r="Q43" s="1434" t="s">
        <v>244</v>
      </c>
      <c r="R43" s="1437">
        <v>24.820450000000001</v>
      </c>
    </row>
    <row r="44" spans="1:18" ht="18.75" customHeight="1">
      <c r="A44" s="725"/>
      <c r="B44" s="726">
        <v>3</v>
      </c>
      <c r="C44" s="694" t="str">
        <f t="shared" si="8"/>
        <v>Electro Dunas S.A.A.</v>
      </c>
      <c r="D44" s="1014">
        <f t="shared" ref="D44:E44" si="9">+N36</f>
        <v>590.48852720000059</v>
      </c>
      <c r="E44" s="1015">
        <f t="shared" si="9"/>
        <v>114.24096760000002</v>
      </c>
      <c r="F44" s="1009">
        <f t="shared" si="7"/>
        <v>704.72949480000057</v>
      </c>
      <c r="G44" s="1432"/>
      <c r="L44" s="1897"/>
      <c r="M44" s="1714" t="s">
        <v>19</v>
      </c>
      <c r="N44" s="1722">
        <v>655.16025592000256</v>
      </c>
      <c r="O44" s="1716">
        <v>90.46501889999999</v>
      </c>
      <c r="P44" s="1717">
        <v>745.62527482000553</v>
      </c>
      <c r="Q44" s="1434" t="s">
        <v>272</v>
      </c>
      <c r="R44" s="1340">
        <v>24.3308581</v>
      </c>
    </row>
    <row r="45" spans="1:18" ht="18.75" customHeight="1">
      <c r="A45" s="725"/>
      <c r="B45" s="726">
        <v>4</v>
      </c>
      <c r="C45" s="694" t="str">
        <f t="shared" si="8"/>
        <v>Electro Oriente S.A.</v>
      </c>
      <c r="D45" s="1014">
        <f t="shared" ref="D45:E45" si="10">+N37</f>
        <v>731.03837120000424</v>
      </c>
      <c r="E45" s="1015">
        <f t="shared" si="10"/>
        <v>81.675411900000014</v>
      </c>
      <c r="F45" s="1009">
        <f t="shared" si="7"/>
        <v>812.71378310000421</v>
      </c>
      <c r="G45" s="1432"/>
      <c r="L45" s="1897"/>
      <c r="M45" s="1714" t="s">
        <v>20</v>
      </c>
      <c r="N45" s="1722">
        <v>338.19665745000361</v>
      </c>
      <c r="O45" s="1716">
        <v>43.760392000000003</v>
      </c>
      <c r="P45" s="1717">
        <v>381.95704945000381</v>
      </c>
      <c r="Q45" s="1434" t="s">
        <v>343</v>
      </c>
      <c r="R45" s="1340">
        <v>20.454007900000001</v>
      </c>
    </row>
    <row r="46" spans="1:18" ht="18.75" customHeight="1">
      <c r="A46" s="725"/>
      <c r="B46" s="735">
        <v>5</v>
      </c>
      <c r="C46" s="694" t="str">
        <f t="shared" si="8"/>
        <v>Electro Pangoa S.A.</v>
      </c>
      <c r="D46" s="1014">
        <f t="shared" ref="D46" si="11">+N38</f>
        <v>2.9267526999999989</v>
      </c>
      <c r="E46" s="1015"/>
      <c r="F46" s="1009">
        <f t="shared" si="7"/>
        <v>2.9267526999999989</v>
      </c>
      <c r="G46" s="1432"/>
      <c r="L46" s="1897"/>
      <c r="M46" s="1714" t="s">
        <v>340</v>
      </c>
      <c r="N46" s="1722">
        <v>1.6551366000000003</v>
      </c>
      <c r="O46" s="1723"/>
      <c r="P46" s="1717">
        <v>1.6551366000000003</v>
      </c>
      <c r="Q46" s="1434" t="s">
        <v>269</v>
      </c>
      <c r="R46" s="1340">
        <v>19.050492100000039</v>
      </c>
    </row>
    <row r="47" spans="1:18" ht="18.75" customHeight="1">
      <c r="A47" s="725"/>
      <c r="B47" s="726">
        <v>6</v>
      </c>
      <c r="C47" s="694" t="str">
        <f t="shared" si="8"/>
        <v>Electro Puno S.A.A.</v>
      </c>
      <c r="D47" s="1014">
        <f t="shared" ref="D47:E47" si="12">+N39</f>
        <v>308.10246399000079</v>
      </c>
      <c r="E47" s="1015">
        <f t="shared" si="12"/>
        <v>24.6525222</v>
      </c>
      <c r="F47" s="1009">
        <f t="shared" si="7"/>
        <v>332.75498619000081</v>
      </c>
      <c r="G47" s="1432"/>
      <c r="L47" s="1897"/>
      <c r="M47" s="1714" t="s">
        <v>266</v>
      </c>
      <c r="N47" s="1722">
        <v>3.3766753999999977</v>
      </c>
      <c r="O47" s="1723"/>
      <c r="P47" s="1717">
        <v>3.3766753999999977</v>
      </c>
      <c r="Q47" s="1434" t="s">
        <v>26</v>
      </c>
      <c r="R47" s="1340">
        <v>15.458141800000021</v>
      </c>
    </row>
    <row r="48" spans="1:18" ht="18.75" customHeight="1">
      <c r="A48" s="725"/>
      <c r="B48" s="726">
        <v>7</v>
      </c>
      <c r="C48" s="694" t="str">
        <f t="shared" si="8"/>
        <v>Electro Sur Este S.A.A.</v>
      </c>
      <c r="D48" s="1014">
        <f t="shared" ref="D48:E48" si="13">+N40</f>
        <v>589.24894489999792</v>
      </c>
      <c r="E48" s="1015">
        <f t="shared" si="13"/>
        <v>35.77693519999999</v>
      </c>
      <c r="F48" s="1009">
        <f t="shared" si="7"/>
        <v>625.02588009999795</v>
      </c>
      <c r="G48" s="1432"/>
      <c r="L48" s="1897"/>
      <c r="M48" s="1714" t="s">
        <v>22</v>
      </c>
      <c r="N48" s="1722">
        <v>12.36336499999998</v>
      </c>
      <c r="O48" s="1723"/>
      <c r="P48" s="1717">
        <v>12.36336499999998</v>
      </c>
      <c r="Q48" s="1434" t="s">
        <v>22</v>
      </c>
      <c r="R48" s="1340">
        <v>12.36336499999998</v>
      </c>
    </row>
    <row r="49" spans="1:18" ht="18.75" customHeight="1">
      <c r="A49" s="725"/>
      <c r="B49" s="726">
        <f>B48+1</f>
        <v>8</v>
      </c>
      <c r="C49" s="694" t="str">
        <f t="shared" si="8"/>
        <v>Electro Ucayali S.A.</v>
      </c>
      <c r="D49" s="1014">
        <f t="shared" ref="D49:E49" si="14">+N41</f>
        <v>271.27695820000105</v>
      </c>
      <c r="E49" s="1015">
        <f t="shared" si="14"/>
        <v>5.4136880000000005</v>
      </c>
      <c r="F49" s="1009">
        <f t="shared" si="7"/>
        <v>276.69064620000103</v>
      </c>
      <c r="G49" s="1432"/>
      <c r="L49" s="1897"/>
      <c r="M49" s="1714" t="s">
        <v>24</v>
      </c>
      <c r="N49" s="1722">
        <v>29.700073200000173</v>
      </c>
      <c r="O49" s="1723"/>
      <c r="P49" s="1717">
        <v>29.700073200000173</v>
      </c>
      <c r="Q49" s="1434" t="s">
        <v>30</v>
      </c>
      <c r="R49" s="1340">
        <v>11.025811700000002</v>
      </c>
    </row>
    <row r="50" spans="1:18" ht="18.75" customHeight="1">
      <c r="A50" s="725"/>
      <c r="B50" s="726">
        <f>B49+1</f>
        <v>9</v>
      </c>
      <c r="C50" s="694" t="str">
        <f t="shared" si="8"/>
        <v>Electrocentro S.A.</v>
      </c>
      <c r="D50" s="1014">
        <f t="shared" ref="D50:E50" si="15">+N42</f>
        <v>826.01070429999777</v>
      </c>
      <c r="E50" s="1015">
        <f t="shared" si="15"/>
        <v>6.3599570000000014</v>
      </c>
      <c r="F50" s="1009">
        <f t="shared" si="7"/>
        <v>832.37066129999778</v>
      </c>
      <c r="G50" s="1432"/>
      <c r="L50" s="1897"/>
      <c r="M50" s="1714" t="s">
        <v>26</v>
      </c>
      <c r="N50" s="1722">
        <v>15.458141800000021</v>
      </c>
      <c r="O50" s="1723"/>
      <c r="P50" s="1717">
        <v>15.458141800000021</v>
      </c>
      <c r="Q50" s="1434" t="s">
        <v>307</v>
      </c>
      <c r="R50" s="1340">
        <v>10.827323900000001</v>
      </c>
    </row>
    <row r="51" spans="1:18" ht="18.75" customHeight="1">
      <c r="A51" s="725"/>
      <c r="B51" s="726">
        <f>B50+1</f>
        <v>10</v>
      </c>
      <c r="C51" s="694" t="str">
        <f t="shared" si="8"/>
        <v>Electronoroeste S.A.</v>
      </c>
      <c r="D51" s="1014">
        <f t="shared" ref="D51:E51" si="16">+N43</f>
        <v>915.10669108000661</v>
      </c>
      <c r="E51" s="1015">
        <f t="shared" si="16"/>
        <v>387.94987879999991</v>
      </c>
      <c r="F51" s="1009">
        <f t="shared" si="7"/>
        <v>1303.0565698800065</v>
      </c>
      <c r="G51" s="1432"/>
      <c r="L51" s="1897"/>
      <c r="M51" s="1714" t="s">
        <v>237</v>
      </c>
      <c r="N51" s="1722">
        <v>4803.8506192000068</v>
      </c>
      <c r="O51" s="1716">
        <v>1400.1665502000003</v>
      </c>
      <c r="P51" s="1717">
        <v>6204.017169400011</v>
      </c>
      <c r="Q51" s="1434" t="s">
        <v>266</v>
      </c>
      <c r="R51" s="1340">
        <v>3.3766753999999977</v>
      </c>
    </row>
    <row r="52" spans="1:18" ht="18.75" customHeight="1">
      <c r="A52" s="725"/>
      <c r="B52" s="726">
        <f>B51+1</f>
        <v>11</v>
      </c>
      <c r="C52" s="694" t="str">
        <f t="shared" si="8"/>
        <v>Electronorte S.A.</v>
      </c>
      <c r="D52" s="1014">
        <f t="shared" ref="D52:E52" si="17">+N44</f>
        <v>655.16025592000256</v>
      </c>
      <c r="E52" s="1015">
        <f t="shared" si="17"/>
        <v>90.46501889999999</v>
      </c>
      <c r="F52" s="1009">
        <f t="shared" si="7"/>
        <v>745.62527482000257</v>
      </c>
      <c r="G52" s="1432"/>
      <c r="L52" s="1897"/>
      <c r="M52" s="1714" t="s">
        <v>267</v>
      </c>
      <c r="N52" s="1722">
        <v>1364.0518284399889</v>
      </c>
      <c r="O52" s="1716">
        <v>378.2140409999995</v>
      </c>
      <c r="P52" s="1717">
        <v>1742.2658694399884</v>
      </c>
      <c r="Q52" s="1434" t="s">
        <v>6</v>
      </c>
      <c r="R52" s="1340">
        <v>2.9267526999999989</v>
      </c>
    </row>
    <row r="53" spans="1:18" ht="18.75" customHeight="1">
      <c r="A53" s="725"/>
      <c r="B53" s="726">
        <f>B52+1</f>
        <v>12</v>
      </c>
      <c r="C53" s="694" t="str">
        <f t="shared" si="8"/>
        <v>Electrosur S.A.</v>
      </c>
      <c r="D53" s="1014">
        <f t="shared" ref="D53:E53" si="18">+N45</f>
        <v>338.19665745000361</v>
      </c>
      <c r="E53" s="1015">
        <f t="shared" si="18"/>
        <v>43.760392000000003</v>
      </c>
      <c r="F53" s="1009">
        <f t="shared" si="7"/>
        <v>381.95704945000364</v>
      </c>
      <c r="G53" s="1432"/>
      <c r="L53" s="1897"/>
      <c r="M53" s="1714" t="s">
        <v>268</v>
      </c>
      <c r="N53" s="1722">
        <v>5471.6437445699521</v>
      </c>
      <c r="O53" s="1716">
        <v>123.04955979999998</v>
      </c>
      <c r="P53" s="1717">
        <v>5594.6933043699755</v>
      </c>
      <c r="Q53" s="1434" t="s">
        <v>264</v>
      </c>
      <c r="R53" s="1340">
        <v>2.4368639999999981</v>
      </c>
    </row>
    <row r="54" spans="1:18" ht="18.75" customHeight="1">
      <c r="A54" s="725"/>
      <c r="B54" s="726">
        <v>13</v>
      </c>
      <c r="C54" s="694" t="str">
        <f t="shared" si="8"/>
        <v>Empresa de Distribución y Comercialización de Electricidad San Ramón S.A.</v>
      </c>
      <c r="D54" s="1014">
        <f t="shared" ref="D54" si="19">+N46</f>
        <v>1.6551366000000003</v>
      </c>
      <c r="E54" s="1015"/>
      <c r="F54" s="1009">
        <f t="shared" si="7"/>
        <v>1.6551366000000003</v>
      </c>
      <c r="G54" s="1432"/>
      <c r="L54" s="1897"/>
      <c r="M54" s="1714" t="s">
        <v>269</v>
      </c>
      <c r="N54" s="1722">
        <v>19.050492100000039</v>
      </c>
      <c r="O54" s="1723"/>
      <c r="P54" s="1717">
        <v>19.050492100000039</v>
      </c>
      <c r="Q54" s="1434" t="s">
        <v>346</v>
      </c>
      <c r="R54" s="1340">
        <v>1.9713532999999996</v>
      </c>
    </row>
    <row r="55" spans="1:18" ht="18.75" customHeight="1">
      <c r="A55" s="725"/>
      <c r="B55" s="726">
        <v>14</v>
      </c>
      <c r="C55" s="694" t="str">
        <f t="shared" si="8"/>
        <v>Empresa de Interés Local Hidroeléctrica S.A. de Chacas</v>
      </c>
      <c r="D55" s="1014">
        <f t="shared" ref="D55" si="20">+N47</f>
        <v>3.3766753999999977</v>
      </c>
      <c r="E55" s="1015"/>
      <c r="F55" s="1009">
        <f t="shared" si="7"/>
        <v>3.3766753999999977</v>
      </c>
      <c r="G55" s="1432"/>
      <c r="L55" s="1897"/>
      <c r="M55" s="1714" t="s">
        <v>30</v>
      </c>
      <c r="N55" s="1722">
        <v>11.025811700000002</v>
      </c>
      <c r="O55" s="1723"/>
      <c r="P55" s="1717">
        <v>11.025811700000002</v>
      </c>
      <c r="Q55" s="1434" t="s">
        <v>340</v>
      </c>
      <c r="R55" s="1340">
        <v>1.6551366000000003</v>
      </c>
    </row>
    <row r="56" spans="1:18" ht="18.75" customHeight="1">
      <c r="A56" s="725"/>
      <c r="B56" s="726">
        <v>15</v>
      </c>
      <c r="C56" s="694" t="str">
        <f t="shared" si="8"/>
        <v>Empresa de Servicios Eléctricos Municipales de Paramonga S.A.</v>
      </c>
      <c r="D56" s="1014">
        <f t="shared" ref="D56" si="21">+N48</f>
        <v>12.36336499999998</v>
      </c>
      <c r="E56" s="1015"/>
      <c r="F56" s="1009">
        <f t="shared" si="7"/>
        <v>12.36336499999998</v>
      </c>
      <c r="G56" s="1432"/>
      <c r="L56" s="1897"/>
      <c r="M56" s="1714" t="s">
        <v>32</v>
      </c>
      <c r="N56" s="1722">
        <v>830.92119620000108</v>
      </c>
      <c r="O56" s="1716">
        <v>145.94413730000002</v>
      </c>
      <c r="P56" s="1717">
        <v>976.86533350000855</v>
      </c>
      <c r="Q56" s="1434"/>
      <c r="R56" s="1437"/>
    </row>
    <row r="57" spans="1:18" ht="18.75" customHeight="1">
      <c r="A57" s="725"/>
      <c r="B57" s="726">
        <f t="shared" ref="B57:B64" si="22">B56+1</f>
        <v>16</v>
      </c>
      <c r="C57" s="694" t="str">
        <f t="shared" si="8"/>
        <v>Empresa Municipal de Servicio Eléctrico de Tocache S.A.</v>
      </c>
      <c r="D57" s="1014">
        <f t="shared" ref="D57" si="23">+N49</f>
        <v>29.700073200000173</v>
      </c>
      <c r="E57" s="1015"/>
      <c r="F57" s="1016">
        <f t="shared" si="7"/>
        <v>29.700073200000173</v>
      </c>
      <c r="G57" s="1432"/>
      <c r="L57" s="1898"/>
      <c r="M57" s="1718" t="s">
        <v>49</v>
      </c>
      <c r="N57" s="1724">
        <v>17893.830867649987</v>
      </c>
      <c r="O57" s="1720">
        <v>2999.530176900013</v>
      </c>
      <c r="P57" s="1721">
        <v>20893.36104454883</v>
      </c>
      <c r="Q57" s="1434"/>
      <c r="R57" s="1437"/>
    </row>
    <row r="58" spans="1:18" ht="18.75" customHeight="1">
      <c r="A58" s="725"/>
      <c r="B58" s="726">
        <f t="shared" si="22"/>
        <v>17</v>
      </c>
      <c r="C58" s="694" t="str">
        <f t="shared" si="8"/>
        <v>Empresa Municipal de Servicios Eléctricos Utcubamba S.A.C.</v>
      </c>
      <c r="D58" s="1014">
        <f t="shared" ref="D58" si="24">+N50</f>
        <v>15.458141800000021</v>
      </c>
      <c r="E58" s="1015"/>
      <c r="F58" s="1009">
        <f t="shared" si="7"/>
        <v>15.458141800000021</v>
      </c>
      <c r="G58" s="1432"/>
      <c r="L58" s="1896" t="s">
        <v>49</v>
      </c>
      <c r="M58" s="1714" t="s">
        <v>342</v>
      </c>
      <c r="N58" s="1715"/>
      <c r="O58" s="1716">
        <v>34.730387999999998</v>
      </c>
      <c r="P58" s="1717">
        <v>34.730387999999998</v>
      </c>
      <c r="Q58" s="1434"/>
      <c r="R58" s="1437"/>
    </row>
    <row r="59" spans="1:18" ht="18.75" customHeight="1">
      <c r="A59" s="725"/>
      <c r="B59" s="726">
        <f t="shared" si="22"/>
        <v>18</v>
      </c>
      <c r="C59" s="694" t="str">
        <f t="shared" si="8"/>
        <v>Enel Distribución Perú S.A.A.</v>
      </c>
      <c r="D59" s="1014">
        <f t="shared" ref="D59:E59" si="25">+N51</f>
        <v>4803.8506192000068</v>
      </c>
      <c r="E59" s="1015">
        <f t="shared" si="25"/>
        <v>1400.1665502000003</v>
      </c>
      <c r="F59" s="1009">
        <f t="shared" si="7"/>
        <v>6204.0171694000073</v>
      </c>
      <c r="G59" s="1432"/>
      <c r="L59" s="1897"/>
      <c r="M59" s="1714" t="s">
        <v>343</v>
      </c>
      <c r="N59" s="1715"/>
      <c r="O59" s="1716">
        <v>20.454007900000001</v>
      </c>
      <c r="P59" s="1717">
        <v>20.454007900000001</v>
      </c>
      <c r="Q59" s="1434"/>
      <c r="R59" s="1437"/>
    </row>
    <row r="60" spans="1:18" ht="18.75" customHeight="1">
      <c r="A60" s="725"/>
      <c r="B60" s="726">
        <f t="shared" si="22"/>
        <v>19</v>
      </c>
      <c r="C60" s="694" t="str">
        <f t="shared" si="8"/>
        <v>Hidrandina S.A.</v>
      </c>
      <c r="D60" s="1014">
        <f t="shared" ref="D60:E60" si="26">+N52</f>
        <v>1364.0518284399889</v>
      </c>
      <c r="E60" s="1015">
        <f t="shared" si="26"/>
        <v>378.2140409999995</v>
      </c>
      <c r="F60" s="1009">
        <f t="shared" si="7"/>
        <v>1742.2658694399884</v>
      </c>
      <c r="G60" s="1432"/>
      <c r="L60" s="1897"/>
      <c r="M60" s="1714" t="s">
        <v>344</v>
      </c>
      <c r="N60" s="1715"/>
      <c r="O60" s="1716">
        <v>742.7572654999999</v>
      </c>
      <c r="P60" s="1717">
        <v>742.7572654999999</v>
      </c>
      <c r="Q60" s="1434"/>
      <c r="R60" s="1437"/>
    </row>
    <row r="61" spans="1:18" ht="18.75" customHeight="1">
      <c r="A61" s="725"/>
      <c r="B61" s="726">
        <f t="shared" si="22"/>
        <v>20</v>
      </c>
      <c r="C61" s="694" t="str">
        <f t="shared" si="8"/>
        <v>Luz del Sur S.A.</v>
      </c>
      <c r="D61" s="1014">
        <f t="shared" ref="D61:E61" si="27">+N53</f>
        <v>5471.6437445699521</v>
      </c>
      <c r="E61" s="1015">
        <f t="shared" si="27"/>
        <v>123.04955979999998</v>
      </c>
      <c r="F61" s="1009">
        <f t="shared" si="7"/>
        <v>5594.6933043699519</v>
      </c>
      <c r="G61" s="1432"/>
      <c r="L61" s="1897"/>
      <c r="M61" s="1714" t="s">
        <v>50</v>
      </c>
      <c r="N61" s="1715"/>
      <c r="O61" s="1716">
        <v>84.062828200000013</v>
      </c>
      <c r="P61" s="1717">
        <v>84.062828200000013</v>
      </c>
      <c r="Q61" s="1434"/>
      <c r="R61" s="1437"/>
    </row>
    <row r="62" spans="1:18" ht="18.75" customHeight="1">
      <c r="A62" s="725"/>
      <c r="B62" s="726">
        <f t="shared" si="22"/>
        <v>21</v>
      </c>
      <c r="C62" s="694" t="str">
        <f t="shared" si="8"/>
        <v>Proyecto Especial Chavimochic</v>
      </c>
      <c r="D62" s="1014">
        <f t="shared" ref="D62" si="28">+N54</f>
        <v>19.050492100000039</v>
      </c>
      <c r="E62" s="1015"/>
      <c r="F62" s="1009">
        <f t="shared" si="7"/>
        <v>19.050492100000039</v>
      </c>
      <c r="G62" s="1432"/>
      <c r="L62" s="1897"/>
      <c r="M62" s="1714" t="s">
        <v>345</v>
      </c>
      <c r="N62" s="1715"/>
      <c r="O62" s="1716">
        <v>700.40588769999999</v>
      </c>
      <c r="P62" s="1717">
        <v>700.40588769999999</v>
      </c>
      <c r="Q62" s="1434"/>
      <c r="R62" s="1437"/>
    </row>
    <row r="63" spans="1:18" ht="18.75" customHeight="1">
      <c r="A63" s="725"/>
      <c r="B63" s="726">
        <f t="shared" si="22"/>
        <v>22</v>
      </c>
      <c r="C63" s="694" t="str">
        <f t="shared" si="8"/>
        <v>Servicios Eléctricos Rioja S.A.</v>
      </c>
      <c r="D63" s="1014">
        <f t="shared" ref="D63" si="29">+N55</f>
        <v>11.025811700000002</v>
      </c>
      <c r="E63" s="1015"/>
      <c r="F63" s="1009">
        <f t="shared" si="7"/>
        <v>11.025811700000002</v>
      </c>
      <c r="G63" s="1432"/>
      <c r="L63" s="1897"/>
      <c r="M63" s="1714" t="s">
        <v>346</v>
      </c>
      <c r="N63" s="1715"/>
      <c r="O63" s="1716">
        <v>1.9713532999999996</v>
      </c>
      <c r="P63" s="1717">
        <v>1.9713532999999996</v>
      </c>
      <c r="Q63" s="1434"/>
      <c r="R63" s="1437"/>
    </row>
    <row r="64" spans="1:18" ht="18.75" customHeight="1">
      <c r="A64" s="725"/>
      <c r="B64" s="726">
        <f t="shared" si="22"/>
        <v>23</v>
      </c>
      <c r="C64" s="694" t="str">
        <f t="shared" si="8"/>
        <v>Sociedad Eléctrica del Sur Oeste S.A.</v>
      </c>
      <c r="D64" s="1014">
        <f t="shared" ref="D64:E64" si="30">+N56</f>
        <v>830.92119620000108</v>
      </c>
      <c r="E64" s="1015">
        <f t="shared" si="30"/>
        <v>145.94413730000002</v>
      </c>
      <c r="F64" s="1009">
        <f t="shared" si="7"/>
        <v>976.86533350000104</v>
      </c>
      <c r="G64" s="1432"/>
      <c r="L64" s="1897"/>
      <c r="M64" s="1714" t="s">
        <v>236</v>
      </c>
      <c r="N64" s="1722">
        <v>100.74059250000009</v>
      </c>
      <c r="O64" s="1716">
        <v>161.86111699999987</v>
      </c>
      <c r="P64" s="1717">
        <v>262.60170950000008</v>
      </c>
      <c r="Q64" s="1434"/>
      <c r="R64" s="1437"/>
    </row>
    <row r="65" spans="1:18" ht="18.75" customHeight="1" thickBot="1">
      <c r="A65" s="725"/>
      <c r="B65" s="736"/>
      <c r="C65" s="737"/>
      <c r="D65" s="1017"/>
      <c r="E65" s="1018"/>
      <c r="F65" s="1019"/>
      <c r="G65" s="1432"/>
      <c r="L65" s="1897"/>
      <c r="M65" s="1714" t="s">
        <v>264</v>
      </c>
      <c r="N65" s="1722">
        <v>2.4368639999999981</v>
      </c>
      <c r="O65" s="1723"/>
      <c r="P65" s="1717">
        <v>2.4368639999999981</v>
      </c>
      <c r="Q65" s="1434"/>
      <c r="R65" s="1437"/>
    </row>
    <row r="66" spans="1:18" ht="18.75" customHeight="1" thickBot="1">
      <c r="A66" s="725"/>
      <c r="B66" s="1909" t="s">
        <v>58</v>
      </c>
      <c r="C66" s="1910"/>
      <c r="D66" s="1020">
        <f>SUM(D42:D64)</f>
        <v>17893.830867649969</v>
      </c>
      <c r="E66" s="1020">
        <f>SUM(E42:E64)</f>
        <v>2999.5301768999989</v>
      </c>
      <c r="F66" s="384">
        <f>SUM(F42:F64)</f>
        <v>20893.361044549965</v>
      </c>
      <c r="G66" s="1432"/>
      <c r="L66" s="1897"/>
      <c r="M66" s="1714" t="s">
        <v>176</v>
      </c>
      <c r="N66" s="1722">
        <v>590.48852720000059</v>
      </c>
      <c r="O66" s="1716">
        <v>114.24096760000002</v>
      </c>
      <c r="P66" s="1717">
        <v>704.72949479998954</v>
      </c>
      <c r="Q66" s="1434"/>
      <c r="R66" s="1437"/>
    </row>
    <row r="67" spans="1:18" ht="18.75" customHeight="1">
      <c r="A67" s="725"/>
      <c r="B67" s="731"/>
      <c r="C67" s="731"/>
      <c r="D67" s="739"/>
      <c r="E67" s="739"/>
      <c r="F67" s="739"/>
      <c r="G67" s="1432"/>
      <c r="L67" s="1897"/>
      <c r="M67" s="1714" t="s">
        <v>4</v>
      </c>
      <c r="N67" s="1722">
        <v>731.03837120000424</v>
      </c>
      <c r="O67" s="1716">
        <v>81.675411900000014</v>
      </c>
      <c r="P67" s="1717">
        <v>812.71378310000921</v>
      </c>
      <c r="Q67" s="1434"/>
      <c r="R67" s="1437"/>
    </row>
    <row r="68" spans="1:18" ht="18.75" customHeight="1">
      <c r="A68" s="725"/>
      <c r="B68" s="1911" t="s">
        <v>133</v>
      </c>
      <c r="C68" s="1911"/>
      <c r="D68" s="1911"/>
      <c r="E68" s="1911"/>
      <c r="F68" s="1911"/>
      <c r="G68" s="1432"/>
      <c r="L68" s="1897"/>
      <c r="M68" s="1714" t="s">
        <v>6</v>
      </c>
      <c r="N68" s="1722">
        <v>2.9267526999999989</v>
      </c>
      <c r="O68" s="1723"/>
      <c r="P68" s="1717">
        <v>2.9267526999999989</v>
      </c>
      <c r="Q68" s="1434"/>
      <c r="R68" s="1437"/>
    </row>
    <row r="69" spans="1:18" ht="18.75" customHeight="1" thickBot="1">
      <c r="A69" s="725"/>
      <c r="B69" s="385"/>
      <c r="C69" s="385"/>
      <c r="D69" s="385"/>
      <c r="E69" s="385"/>
      <c r="F69" s="385"/>
      <c r="G69" s="1432"/>
      <c r="L69" s="1897"/>
      <c r="M69" s="1714" t="s">
        <v>8</v>
      </c>
      <c r="N69" s="1722">
        <v>308.10246399000079</v>
      </c>
      <c r="O69" s="1716">
        <v>24.6525222</v>
      </c>
      <c r="P69" s="1717">
        <v>332.75498618999973</v>
      </c>
      <c r="Q69" s="1434"/>
      <c r="R69" s="1437"/>
    </row>
    <row r="70" spans="1:18" ht="18.75" customHeight="1" thickBot="1">
      <c r="A70" s="725"/>
      <c r="B70" s="740" t="s">
        <v>134</v>
      </c>
      <c r="C70" s="741" t="s">
        <v>49</v>
      </c>
      <c r="D70" s="742">
        <f>+D66</f>
        <v>17893.830867649969</v>
      </c>
      <c r="E70" s="743">
        <f>E34+E66</f>
        <v>25857.238500500007</v>
      </c>
      <c r="F70" s="384">
        <f>+D70+E70</f>
        <v>43751.069368149976</v>
      </c>
      <c r="G70" s="1432"/>
      <c r="L70" s="1897"/>
      <c r="M70" s="1714" t="s">
        <v>10</v>
      </c>
      <c r="N70" s="1722">
        <v>589.24894489999792</v>
      </c>
      <c r="O70" s="1716">
        <v>35.77693519999999</v>
      </c>
      <c r="P70" s="1717">
        <v>625.02588009999874</v>
      </c>
      <c r="Q70" s="1434"/>
      <c r="R70" s="1437"/>
    </row>
    <row r="71" spans="1:18" ht="18.75" customHeight="1">
      <c r="A71" s="725"/>
      <c r="B71" s="694"/>
      <c r="C71" s="694"/>
      <c r="D71" s="694"/>
      <c r="E71" s="694"/>
      <c r="F71" s="694"/>
      <c r="G71" s="1432"/>
      <c r="L71" s="1897"/>
      <c r="M71" s="1714" t="s">
        <v>12</v>
      </c>
      <c r="N71" s="1722">
        <v>271.27695820000105</v>
      </c>
      <c r="O71" s="1716">
        <v>5.4136880000000005</v>
      </c>
      <c r="P71" s="1717">
        <v>276.69064619999983</v>
      </c>
      <c r="Q71" s="1434"/>
      <c r="R71" s="1437"/>
    </row>
    <row r="72" spans="1:18" ht="18.75" customHeight="1">
      <c r="A72" s="725"/>
      <c r="B72" s="694"/>
      <c r="C72" s="694"/>
      <c r="D72" s="694"/>
      <c r="E72" s="694"/>
      <c r="F72" s="694"/>
      <c r="G72" s="1432"/>
      <c r="L72" s="1897"/>
      <c r="M72" s="1714" t="s">
        <v>14</v>
      </c>
      <c r="N72" s="1722">
        <v>826.01070429999777</v>
      </c>
      <c r="O72" s="1716">
        <v>6.3599570000000014</v>
      </c>
      <c r="P72" s="1717">
        <v>832.3706612999971</v>
      </c>
      <c r="Q72" s="1434"/>
      <c r="R72" s="1437"/>
    </row>
    <row r="73" spans="1:18" ht="18.75" customHeight="1">
      <c r="A73" s="725"/>
      <c r="B73" s="694"/>
      <c r="C73" s="694"/>
      <c r="D73" s="694"/>
      <c r="E73" s="694"/>
      <c r="F73" s="694"/>
      <c r="G73" s="1432"/>
      <c r="L73" s="1897"/>
      <c r="M73" s="1714" t="s">
        <v>16</v>
      </c>
      <c r="N73" s="1722">
        <v>915.10669108000661</v>
      </c>
      <c r="O73" s="1716">
        <v>387.94987879999991</v>
      </c>
      <c r="P73" s="1717">
        <v>1303.0565698800133</v>
      </c>
      <c r="Q73" s="1434"/>
      <c r="R73" s="1437"/>
    </row>
    <row r="74" spans="1:18" ht="18.75" customHeight="1">
      <c r="A74" s="725"/>
      <c r="B74" s="725"/>
      <c r="C74" s="725"/>
      <c r="D74" s="725"/>
      <c r="E74" s="725"/>
      <c r="F74" s="744"/>
      <c r="G74" s="1432"/>
      <c r="I74" s="1340"/>
      <c r="J74" s="1340"/>
      <c r="K74" s="1438" t="s">
        <v>86</v>
      </c>
      <c r="L74" s="1897"/>
      <c r="M74" s="1714" t="s">
        <v>19</v>
      </c>
      <c r="N74" s="1722">
        <v>655.16025592000256</v>
      </c>
      <c r="O74" s="1716">
        <v>90.46501889999999</v>
      </c>
      <c r="P74" s="1717">
        <v>745.62527482000553</v>
      </c>
      <c r="Q74" s="1434"/>
      <c r="R74" s="1437"/>
    </row>
    <row r="75" spans="1:18" ht="18.75" customHeight="1">
      <c r="A75" s="725"/>
      <c r="B75" s="725"/>
      <c r="C75" s="725"/>
      <c r="D75" s="725"/>
      <c r="E75" s="725"/>
      <c r="F75" s="725"/>
      <c r="G75" s="1432"/>
      <c r="I75" s="1439" t="s">
        <v>303</v>
      </c>
      <c r="J75" s="1440">
        <v>6204.017169400011</v>
      </c>
      <c r="K75" s="1441">
        <f t="shared" ref="K75:K81" si="31">+$J75/$J$82*100</f>
        <v>14.180264068965656</v>
      </c>
      <c r="L75" s="1897"/>
      <c r="M75" s="1714" t="s">
        <v>271</v>
      </c>
      <c r="N75" s="1715"/>
      <c r="O75" s="1716">
        <v>5297.2848869999989</v>
      </c>
      <c r="P75" s="1717">
        <v>5297.2848869999989</v>
      </c>
      <c r="Q75" s="1434"/>
      <c r="R75" s="1437"/>
    </row>
    <row r="76" spans="1:18" ht="18.75" customHeight="1">
      <c r="A76" s="725"/>
      <c r="B76" s="725"/>
      <c r="C76" s="725"/>
      <c r="D76" s="725"/>
      <c r="E76" s="725"/>
      <c r="F76" s="725"/>
      <c r="G76" s="1432"/>
      <c r="I76" s="1439" t="s">
        <v>350</v>
      </c>
      <c r="J76" s="1440">
        <v>5594.6933043699755</v>
      </c>
      <c r="K76" s="1441">
        <f t="shared" si="31"/>
        <v>12.787557847541015</v>
      </c>
      <c r="L76" s="1897"/>
      <c r="M76" s="1714" t="s">
        <v>20</v>
      </c>
      <c r="N76" s="1722">
        <v>338.19665745000361</v>
      </c>
      <c r="O76" s="1716">
        <v>43.760392000000003</v>
      </c>
      <c r="P76" s="1717">
        <v>381.95704945000381</v>
      </c>
      <c r="Q76" s="1434"/>
      <c r="R76" s="1437"/>
    </row>
    <row r="77" spans="1:18" ht="18.75" customHeight="1">
      <c r="A77" s="725"/>
      <c r="B77" s="725"/>
      <c r="C77" s="725"/>
      <c r="D77" s="725"/>
      <c r="E77" s="725"/>
      <c r="F77" s="725"/>
      <c r="G77" s="1432"/>
      <c r="I77" s="1439" t="s">
        <v>248</v>
      </c>
      <c r="J77" s="1440">
        <v>5297.2848869999989</v>
      </c>
      <c r="K77" s="1441">
        <f t="shared" si="31"/>
        <v>12.10778379478041</v>
      </c>
      <c r="L77" s="1897"/>
      <c r="M77" s="1714" t="s">
        <v>340</v>
      </c>
      <c r="N77" s="1722">
        <v>1.6551366000000003</v>
      </c>
      <c r="O77" s="1723"/>
      <c r="P77" s="1717">
        <v>1.6551366000000003</v>
      </c>
      <c r="Q77" s="1434"/>
      <c r="R77" s="1437"/>
    </row>
    <row r="78" spans="1:18" ht="18.75" customHeight="1">
      <c r="A78" s="725"/>
      <c r="B78" s="725"/>
      <c r="C78" s="725"/>
      <c r="D78" s="725"/>
      <c r="E78" s="725"/>
      <c r="F78" s="725"/>
      <c r="G78" s="1432"/>
      <c r="I78" s="1439" t="s">
        <v>135</v>
      </c>
      <c r="J78" s="1440">
        <v>4548.7415559000028</v>
      </c>
      <c r="K78" s="1441">
        <f t="shared" si="31"/>
        <v>10.39686942877654</v>
      </c>
      <c r="L78" s="1897"/>
      <c r="M78" s="1714" t="s">
        <v>347</v>
      </c>
      <c r="N78" s="1715"/>
      <c r="O78" s="1716">
        <v>49.670957199999997</v>
      </c>
      <c r="P78" s="1717">
        <v>49.670957199999997</v>
      </c>
      <c r="Q78" s="1434"/>
      <c r="R78" s="1437"/>
    </row>
    <row r="79" spans="1:18" ht="18.75" customHeight="1">
      <c r="A79" s="725"/>
      <c r="B79" s="725"/>
      <c r="C79" s="725"/>
      <c r="D79" s="725"/>
      <c r="E79" s="725"/>
      <c r="F79" s="725"/>
      <c r="G79" s="1432"/>
      <c r="I79" s="1439" t="s">
        <v>304</v>
      </c>
      <c r="J79" s="1440">
        <v>4334.9528406000072</v>
      </c>
      <c r="K79" s="1441">
        <f t="shared" si="31"/>
        <v>9.9082214519670178</v>
      </c>
      <c r="L79" s="1897"/>
      <c r="M79" s="1714" t="s">
        <v>272</v>
      </c>
      <c r="N79" s="1715"/>
      <c r="O79" s="1716">
        <v>24.3308581</v>
      </c>
      <c r="P79" s="1717">
        <v>24.3308581</v>
      </c>
      <c r="Q79" s="1434"/>
      <c r="R79" s="1437"/>
    </row>
    <row r="80" spans="1:18" ht="18.75" customHeight="1">
      <c r="A80" s="725"/>
      <c r="B80" s="725"/>
      <c r="C80" s="725"/>
      <c r="D80" s="725"/>
      <c r="E80" s="725"/>
      <c r="F80" s="725"/>
      <c r="G80" s="1432"/>
      <c r="I80" s="1439" t="s">
        <v>247</v>
      </c>
      <c r="J80" s="1440">
        <v>3381.601901299995</v>
      </c>
      <c r="K80" s="1441">
        <f t="shared" si="31"/>
        <v>7.7291868522001037</v>
      </c>
      <c r="L80" s="1897"/>
      <c r="M80" s="1714" t="s">
        <v>348</v>
      </c>
      <c r="N80" s="1715"/>
      <c r="O80" s="1716">
        <v>256.21089730000006</v>
      </c>
      <c r="P80" s="1717">
        <v>256.21089730000006</v>
      </c>
      <c r="Q80" s="1434"/>
      <c r="R80" s="1437"/>
    </row>
    <row r="81" spans="1:18" ht="18.75" customHeight="1">
      <c r="A81" s="725"/>
      <c r="B81" s="725"/>
      <c r="C81" s="725"/>
      <c r="D81" s="725"/>
      <c r="E81" s="725"/>
      <c r="F81" s="725"/>
      <c r="G81" s="1432"/>
      <c r="I81" s="1442" t="s">
        <v>64</v>
      </c>
      <c r="J81" s="1440">
        <f>J82-SUM(J75:J80)</f>
        <v>14389.777709579983</v>
      </c>
      <c r="K81" s="1441">
        <f t="shared" si="31"/>
        <v>32.890116555769247</v>
      </c>
      <c r="L81" s="1897"/>
      <c r="M81" s="1714" t="s">
        <v>51</v>
      </c>
      <c r="N81" s="1715"/>
      <c r="O81" s="1716">
        <v>204.53712099999987</v>
      </c>
      <c r="P81" s="1717">
        <v>204.53712099999987</v>
      </c>
      <c r="Q81" s="1434"/>
      <c r="R81" s="1437"/>
    </row>
    <row r="82" spans="1:18" ht="18.75" customHeight="1">
      <c r="A82" s="725"/>
      <c r="B82" s="725"/>
      <c r="C82" s="725"/>
      <c r="D82" s="725"/>
      <c r="E82" s="725"/>
      <c r="F82" s="725"/>
      <c r="G82" s="1432"/>
      <c r="I82" s="1442"/>
      <c r="J82" s="1440">
        <f>+F70</f>
        <v>43751.069368149976</v>
      </c>
      <c r="K82" s="1441">
        <f>SUM(K75:K81)</f>
        <v>100</v>
      </c>
      <c r="L82" s="1897"/>
      <c r="M82" s="1714" t="s">
        <v>52</v>
      </c>
      <c r="N82" s="1715"/>
      <c r="O82" s="1716">
        <v>504.80018419999982</v>
      </c>
      <c r="P82" s="1717">
        <v>504.80018419999982</v>
      </c>
      <c r="Q82" s="1434"/>
      <c r="R82" s="1437"/>
    </row>
    <row r="83" spans="1:18" ht="18.75" customHeight="1">
      <c r="A83" s="725"/>
      <c r="B83" s="725"/>
      <c r="C83" s="725"/>
      <c r="D83" s="725"/>
      <c r="E83" s="725"/>
      <c r="F83" s="725"/>
      <c r="G83" s="1432"/>
      <c r="L83" s="1897"/>
      <c r="M83" s="1714" t="s">
        <v>266</v>
      </c>
      <c r="N83" s="1722">
        <v>3.3766753999999977</v>
      </c>
      <c r="O83" s="1723"/>
      <c r="P83" s="1717">
        <v>3.3766753999999977</v>
      </c>
      <c r="Q83" s="1434"/>
      <c r="R83" s="1437"/>
    </row>
    <row r="84" spans="1:18" ht="18.75" customHeight="1">
      <c r="A84" s="725"/>
      <c r="B84" s="725"/>
      <c r="C84" s="725"/>
      <c r="D84" s="725"/>
      <c r="E84" s="725"/>
      <c r="F84" s="725"/>
      <c r="G84" s="1432"/>
      <c r="L84" s="1897"/>
      <c r="M84" s="1714" t="s">
        <v>22</v>
      </c>
      <c r="N84" s="1722">
        <v>12.36336499999998</v>
      </c>
      <c r="O84" s="1723"/>
      <c r="P84" s="1717">
        <v>12.36336499999998</v>
      </c>
      <c r="Q84" s="1434"/>
      <c r="R84" s="1437"/>
    </row>
    <row r="85" spans="1:18" ht="18.75" customHeight="1">
      <c r="A85" s="725"/>
      <c r="B85" s="725"/>
      <c r="C85" s="725"/>
      <c r="D85" s="725"/>
      <c r="E85" s="725"/>
      <c r="F85" s="725"/>
      <c r="G85" s="1432"/>
      <c r="L85" s="1897"/>
      <c r="M85" s="1714" t="s">
        <v>24</v>
      </c>
      <c r="N85" s="1722">
        <v>29.700073200000173</v>
      </c>
      <c r="O85" s="1723"/>
      <c r="P85" s="1717">
        <v>29.700073200000173</v>
      </c>
      <c r="Q85" s="1434"/>
      <c r="R85" s="1437"/>
    </row>
    <row r="86" spans="1:18" ht="18.75" customHeight="1">
      <c r="A86" s="725"/>
      <c r="B86" s="725"/>
      <c r="C86" s="725"/>
      <c r="D86" s="725"/>
      <c r="E86" s="725"/>
      <c r="F86" s="725"/>
      <c r="G86" s="1432"/>
      <c r="L86" s="1897"/>
      <c r="M86" s="1714" t="s">
        <v>26</v>
      </c>
      <c r="N86" s="1722">
        <v>15.458141800000021</v>
      </c>
      <c r="O86" s="1723"/>
      <c r="P86" s="1717">
        <v>15.458141800000021</v>
      </c>
      <c r="Q86" s="1434"/>
      <c r="R86" s="1437"/>
    </row>
    <row r="87" spans="1:18" ht="18.75" customHeight="1">
      <c r="A87" s="725"/>
      <c r="B87" s="725"/>
      <c r="C87" s="725"/>
      <c r="D87" s="725"/>
      <c r="E87" s="725"/>
      <c r="F87" s="725"/>
      <c r="G87" s="1432"/>
      <c r="H87" s="1443"/>
      <c r="I87" s="1443"/>
      <c r="J87" s="1443"/>
      <c r="L87" s="1897"/>
      <c r="M87" s="1714" t="s">
        <v>237</v>
      </c>
      <c r="N87" s="1722">
        <v>4803.8506192000068</v>
      </c>
      <c r="O87" s="1716">
        <v>1400.1665502000003</v>
      </c>
      <c r="P87" s="1717">
        <v>6204.017169400011</v>
      </c>
      <c r="Q87" s="1434"/>
      <c r="R87" s="1437"/>
    </row>
    <row r="88" spans="1:18" ht="18.75" customHeight="1">
      <c r="A88" s="725"/>
      <c r="B88" s="725"/>
      <c r="C88" s="725"/>
      <c r="D88" s="725"/>
      <c r="E88" s="725"/>
      <c r="F88" s="725"/>
      <c r="G88" s="1432"/>
      <c r="L88" s="1897"/>
      <c r="M88" s="1714" t="s">
        <v>240</v>
      </c>
      <c r="N88" s="1715"/>
      <c r="O88" s="1716">
        <v>4334.9528406000072</v>
      </c>
      <c r="P88" s="1717">
        <v>4334.9528406000072</v>
      </c>
      <c r="Q88" s="1434"/>
      <c r="R88" s="1437"/>
    </row>
    <row r="89" spans="1:18" ht="18.75" customHeight="1">
      <c r="A89" s="725"/>
      <c r="B89" s="725"/>
      <c r="C89" s="725"/>
      <c r="D89" s="725"/>
      <c r="E89" s="725"/>
      <c r="F89" s="725"/>
      <c r="G89" s="1432"/>
      <c r="I89" s="1340"/>
      <c r="J89" s="1340"/>
      <c r="K89" s="1340"/>
      <c r="L89" s="1897"/>
      <c r="M89" s="1714" t="s">
        <v>241</v>
      </c>
      <c r="N89" s="1715"/>
      <c r="O89" s="1716">
        <v>68.881742799999998</v>
      </c>
      <c r="P89" s="1717">
        <v>68.881742799999998</v>
      </c>
      <c r="Q89" s="1434"/>
      <c r="R89" s="1437"/>
    </row>
    <row r="90" spans="1:18" ht="18.75" customHeight="1">
      <c r="A90" s="725"/>
      <c r="B90" s="725"/>
      <c r="C90" s="725"/>
      <c r="D90" s="725"/>
      <c r="E90" s="725"/>
      <c r="F90" s="725"/>
      <c r="G90" s="1432"/>
      <c r="H90" s="1443"/>
      <c r="I90" s="1340"/>
      <c r="J90" s="1340"/>
      <c r="K90" s="1340"/>
      <c r="L90" s="1897"/>
      <c r="M90" s="1714" t="s">
        <v>349</v>
      </c>
      <c r="N90" s="1715"/>
      <c r="O90" s="1716">
        <v>3381.601901299995</v>
      </c>
      <c r="P90" s="1717">
        <v>3381.601901299995</v>
      </c>
      <c r="Q90" s="1434"/>
      <c r="R90" s="1437"/>
    </row>
    <row r="91" spans="1:18" ht="18.75" customHeight="1">
      <c r="A91" s="725"/>
      <c r="B91" s="725"/>
      <c r="C91" s="725"/>
      <c r="D91" s="725"/>
      <c r="E91" s="725"/>
      <c r="F91" s="725"/>
      <c r="G91" s="1432"/>
      <c r="H91" s="1443"/>
      <c r="I91" s="1340"/>
      <c r="J91" s="1340"/>
      <c r="K91" s="1340"/>
      <c r="L91" s="1897"/>
      <c r="M91" s="1714" t="s">
        <v>242</v>
      </c>
      <c r="N91" s="1715"/>
      <c r="O91" s="1716">
        <v>81.244357300000019</v>
      </c>
      <c r="P91" s="1717">
        <v>81.244357300000019</v>
      </c>
      <c r="Q91" s="1434"/>
      <c r="R91" s="1437"/>
    </row>
    <row r="92" spans="1:18" ht="18.75" customHeight="1">
      <c r="A92" s="725"/>
      <c r="B92" s="725"/>
      <c r="C92" s="725"/>
      <c r="D92" s="725"/>
      <c r="E92" s="725"/>
      <c r="F92" s="725"/>
      <c r="G92" s="1432"/>
      <c r="H92" s="1443"/>
      <c r="I92" s="1340"/>
      <c r="J92" s="1340"/>
      <c r="K92" s="1340"/>
      <c r="L92" s="1897"/>
      <c r="M92" s="1714" t="s">
        <v>267</v>
      </c>
      <c r="N92" s="1722">
        <v>1364.0518284399889</v>
      </c>
      <c r="O92" s="1716">
        <v>378.2140409999995</v>
      </c>
      <c r="P92" s="1717">
        <v>1742.2658694399884</v>
      </c>
      <c r="Q92" s="1434"/>
      <c r="R92" s="1437"/>
    </row>
    <row r="93" spans="1:18" ht="18.75" customHeight="1">
      <c r="A93" s="725"/>
      <c r="B93" s="725"/>
      <c r="C93" s="725"/>
      <c r="D93" s="725"/>
      <c r="E93" s="725"/>
      <c r="F93" s="725"/>
      <c r="G93" s="1432"/>
      <c r="H93" s="1443"/>
      <c r="I93" s="1340"/>
      <c r="J93" s="1340"/>
      <c r="K93" s="1340"/>
      <c r="L93" s="1897"/>
      <c r="M93" s="1714" t="s">
        <v>53</v>
      </c>
      <c r="N93" s="1715"/>
      <c r="O93" s="1716">
        <v>108.49892000000004</v>
      </c>
      <c r="P93" s="1717">
        <v>108.49892000000004</v>
      </c>
      <c r="Q93" s="1434"/>
      <c r="R93" s="1437"/>
    </row>
    <row r="94" spans="1:18" ht="18.75" customHeight="1">
      <c r="A94" s="725"/>
      <c r="B94" s="725"/>
      <c r="C94" s="725"/>
      <c r="D94" s="725"/>
      <c r="E94" s="725"/>
      <c r="F94" s="725"/>
      <c r="G94" s="1432"/>
      <c r="H94" s="1443"/>
      <c r="I94" s="1340"/>
      <c r="J94" s="1340"/>
      <c r="K94" s="1340"/>
      <c r="L94" s="1897"/>
      <c r="M94" s="1714" t="s">
        <v>307</v>
      </c>
      <c r="N94" s="1715"/>
      <c r="O94" s="1716">
        <v>10.827323900000001</v>
      </c>
      <c r="P94" s="1717">
        <v>10.827323900000001</v>
      </c>
      <c r="Q94" s="1434"/>
      <c r="R94" s="1437"/>
    </row>
    <row r="95" spans="1:18" ht="18.75" customHeight="1">
      <c r="A95" s="725"/>
      <c r="B95" s="725"/>
      <c r="C95" s="725"/>
      <c r="D95" s="725"/>
      <c r="E95" s="725"/>
      <c r="F95" s="725"/>
      <c r="G95" s="1432"/>
      <c r="H95" s="1443"/>
      <c r="I95" s="1340"/>
      <c r="J95" s="1340"/>
      <c r="K95" s="1340"/>
      <c r="L95" s="1897"/>
      <c r="M95" s="1714" t="s">
        <v>308</v>
      </c>
      <c r="N95" s="1715"/>
      <c r="O95" s="1716">
        <v>390.19129290000052</v>
      </c>
      <c r="P95" s="1717">
        <v>390.19129290000052</v>
      </c>
      <c r="Q95" s="1434"/>
      <c r="R95" s="1437"/>
    </row>
    <row r="96" spans="1:18" ht="18.75" customHeight="1">
      <c r="A96" s="725"/>
      <c r="B96" s="725"/>
      <c r="C96" s="725"/>
      <c r="D96" s="725"/>
      <c r="E96" s="725"/>
      <c r="F96" s="725"/>
      <c r="G96" s="1432"/>
      <c r="H96" s="1443"/>
      <c r="I96" s="1340"/>
      <c r="J96" s="1340"/>
      <c r="K96" s="1340"/>
      <c r="L96" s="1897"/>
      <c r="M96" s="1714" t="s">
        <v>54</v>
      </c>
      <c r="N96" s="1715"/>
      <c r="O96" s="1716">
        <v>4548.7415559000028</v>
      </c>
      <c r="P96" s="1717">
        <v>4548.7415559000028</v>
      </c>
      <c r="Q96" s="1434"/>
      <c r="R96" s="1437"/>
    </row>
    <row r="97" spans="2:18" ht="18.75" customHeight="1">
      <c r="B97" s="298"/>
      <c r="C97" s="298"/>
      <c r="D97" s="298"/>
      <c r="E97" s="298"/>
      <c r="F97" s="298"/>
      <c r="G97" s="1432"/>
      <c r="H97" s="1443"/>
      <c r="I97" s="1340"/>
      <c r="J97" s="1340"/>
      <c r="K97" s="1340"/>
      <c r="L97" s="1897"/>
      <c r="M97" s="1714" t="s">
        <v>268</v>
      </c>
      <c r="N97" s="1722">
        <v>5471.6437445699521</v>
      </c>
      <c r="O97" s="1716">
        <v>123.04955979999998</v>
      </c>
      <c r="P97" s="1717">
        <v>5594.6933043699755</v>
      </c>
      <c r="Q97" s="1434"/>
      <c r="R97" s="1437"/>
    </row>
    <row r="98" spans="2:18" ht="18.75" customHeight="1">
      <c r="B98" s="298"/>
      <c r="C98" s="298"/>
      <c r="D98" s="298"/>
      <c r="E98" s="298"/>
      <c r="F98" s="298"/>
      <c r="G98" s="1432"/>
      <c r="H98" s="1443"/>
      <c r="I98" s="1340"/>
      <c r="J98" s="1340"/>
      <c r="K98" s="1340"/>
      <c r="L98" s="1897"/>
      <c r="M98" s="1714" t="s">
        <v>309</v>
      </c>
      <c r="N98" s="1715"/>
      <c r="O98" s="1716">
        <v>370.68591009999994</v>
      </c>
      <c r="P98" s="1717">
        <v>370.68591009999994</v>
      </c>
      <c r="Q98" s="1434"/>
      <c r="R98" s="1437"/>
    </row>
    <row r="99" spans="2:18" ht="18.75" customHeight="1">
      <c r="H99" s="1443"/>
      <c r="I99" s="1340"/>
      <c r="J99" s="1340"/>
      <c r="K99" s="1340"/>
      <c r="L99" s="1897"/>
      <c r="M99" s="1714" t="s">
        <v>269</v>
      </c>
      <c r="N99" s="1722">
        <v>19.050492100000039</v>
      </c>
      <c r="O99" s="1723"/>
      <c r="P99" s="1717">
        <v>19.050492100000039</v>
      </c>
      <c r="Q99" s="1434"/>
      <c r="R99" s="1437"/>
    </row>
    <row r="100" spans="2:18" ht="18.75" customHeight="1">
      <c r="H100" s="1443"/>
      <c r="I100" s="1340"/>
      <c r="J100" s="1340"/>
      <c r="K100" s="1340"/>
      <c r="L100" s="1897"/>
      <c r="M100" s="1714" t="s">
        <v>243</v>
      </c>
      <c r="N100" s="1715"/>
      <c r="O100" s="1716">
        <v>88.944917600000011</v>
      </c>
      <c r="P100" s="1717">
        <v>88.944917600000011</v>
      </c>
      <c r="Q100" s="1434"/>
      <c r="R100" s="1437"/>
    </row>
    <row r="101" spans="2:18" ht="18.75" customHeight="1">
      <c r="H101" s="1443"/>
      <c r="I101" s="1340"/>
      <c r="J101" s="1340"/>
      <c r="K101" s="1340"/>
      <c r="L101" s="1897"/>
      <c r="M101" s="1714" t="s">
        <v>30</v>
      </c>
      <c r="N101" s="1722">
        <v>11.025811700000002</v>
      </c>
      <c r="O101" s="1723"/>
      <c r="P101" s="1717">
        <v>11.025811700000002</v>
      </c>
      <c r="Q101" s="1434"/>
      <c r="R101" s="1437"/>
    </row>
    <row r="102" spans="2:18" ht="18.75" customHeight="1">
      <c r="H102" s="1443"/>
      <c r="I102" s="1340"/>
      <c r="J102" s="1340"/>
      <c r="K102" s="1340"/>
      <c r="L102" s="1897"/>
      <c r="M102" s="1714" t="s">
        <v>55</v>
      </c>
      <c r="N102" s="1715"/>
      <c r="O102" s="1716">
        <v>356.86665300000004</v>
      </c>
      <c r="P102" s="1717">
        <v>356.86665300000004</v>
      </c>
      <c r="Q102" s="1434"/>
      <c r="R102" s="1437"/>
    </row>
    <row r="103" spans="2:18" ht="18.75" customHeight="1">
      <c r="H103" s="1443"/>
      <c r="I103" s="1340"/>
      <c r="J103" s="1340"/>
      <c r="K103" s="1340"/>
      <c r="L103" s="1897"/>
      <c r="M103" s="1714" t="s">
        <v>32</v>
      </c>
      <c r="N103" s="1722">
        <v>830.92119620000108</v>
      </c>
      <c r="O103" s="1716">
        <v>145.94413730000002</v>
      </c>
      <c r="P103" s="1717">
        <v>976.86533350000855</v>
      </c>
      <c r="Q103" s="1434"/>
    </row>
    <row r="104" spans="2:18" ht="18.75" customHeight="1">
      <c r="H104" s="1443"/>
      <c r="I104" s="1340"/>
      <c r="J104" s="1340"/>
      <c r="K104" s="1340"/>
      <c r="L104" s="1897"/>
      <c r="M104" s="1714" t="s">
        <v>141</v>
      </c>
      <c r="N104" s="1715"/>
      <c r="O104" s="1716">
        <v>925.90975270000001</v>
      </c>
      <c r="P104" s="1717">
        <v>925.90975270000001</v>
      </c>
    </row>
    <row r="105" spans="2:18" ht="18.75" customHeight="1">
      <c r="H105" s="1443"/>
      <c r="I105" s="1340"/>
      <c r="J105" s="1340"/>
      <c r="K105" s="1340"/>
      <c r="L105" s="1897"/>
      <c r="M105" s="1714" t="s">
        <v>273</v>
      </c>
      <c r="N105" s="1715"/>
      <c r="O105" s="1716">
        <v>244.32407009999989</v>
      </c>
      <c r="P105" s="1717">
        <v>244.32407009999989</v>
      </c>
    </row>
    <row r="106" spans="2:18">
      <c r="H106" s="1443"/>
      <c r="I106" s="1340"/>
      <c r="J106" s="1340"/>
      <c r="K106" s="1340"/>
      <c r="L106" s="1897"/>
      <c r="M106" s="1714" t="s">
        <v>244</v>
      </c>
      <c r="N106" s="1715"/>
      <c r="O106" s="1716">
        <v>24.820450000000001</v>
      </c>
      <c r="P106" s="1717">
        <v>24.820450000000001</v>
      </c>
    </row>
    <row r="107" spans="2:18">
      <c r="H107" s="1443"/>
      <c r="I107" s="1340"/>
      <c r="J107" s="1340"/>
      <c r="K107" s="1340"/>
      <c r="L107" s="1899"/>
      <c r="M107" s="1725" t="s">
        <v>49</v>
      </c>
      <c r="N107" s="1726">
        <v>17893.830867649987</v>
      </c>
      <c r="O107" s="1727">
        <v>25857.238500499985</v>
      </c>
      <c r="P107" s="1728">
        <v>43751.069368148783</v>
      </c>
    </row>
    <row r="108" spans="2:18">
      <c r="H108" s="1443"/>
      <c r="I108" s="1340"/>
      <c r="J108" s="1340"/>
      <c r="K108" s="1340"/>
      <c r="L108" s="1340"/>
      <c r="M108" s="1340"/>
      <c r="N108" s="1340"/>
    </row>
    <row r="109" spans="2:18">
      <c r="H109" s="1443"/>
      <c r="I109" s="1340"/>
      <c r="J109" s="1340"/>
      <c r="K109" s="1340"/>
      <c r="L109" s="1340"/>
      <c r="M109" s="1340"/>
      <c r="N109" s="1340"/>
    </row>
    <row r="110" spans="2:18">
      <c r="H110" s="1443"/>
      <c r="I110" s="1340"/>
      <c r="J110" s="1340"/>
      <c r="K110" s="1340"/>
      <c r="L110" s="1340"/>
      <c r="M110" s="1340"/>
      <c r="N110" s="1340"/>
    </row>
    <row r="111" spans="2:18">
      <c r="H111" s="1443"/>
      <c r="I111" s="1340"/>
      <c r="J111" s="1340"/>
      <c r="K111" s="1340"/>
      <c r="L111" s="1340"/>
      <c r="M111" s="1340"/>
      <c r="N111" s="1340"/>
    </row>
    <row r="112" spans="2:18">
      <c r="H112" s="1443"/>
      <c r="I112" s="1340"/>
      <c r="J112" s="1340"/>
      <c r="K112" s="1340"/>
      <c r="L112" s="1340"/>
      <c r="M112" s="1340"/>
      <c r="N112" s="1340"/>
    </row>
    <row r="113" spans="8:14">
      <c r="H113" s="1443"/>
      <c r="I113" s="1340"/>
      <c r="J113" s="1340"/>
      <c r="K113" s="1340"/>
      <c r="L113" s="1340"/>
      <c r="M113" s="1340"/>
      <c r="N113" s="1340"/>
    </row>
    <row r="114" spans="8:14">
      <c r="H114" s="1443"/>
      <c r="I114" s="1340"/>
      <c r="J114" s="1340"/>
      <c r="K114" s="1340"/>
      <c r="L114" s="1340"/>
      <c r="M114" s="1340"/>
      <c r="N114" s="1340"/>
    </row>
    <row r="115" spans="8:14">
      <c r="I115" s="1340"/>
      <c r="J115" s="1340"/>
      <c r="K115" s="1340"/>
      <c r="L115" s="1340"/>
      <c r="M115" s="1340"/>
      <c r="N115" s="1340"/>
    </row>
    <row r="116" spans="8:14">
      <c r="H116" s="1443"/>
      <c r="I116" s="1340"/>
      <c r="J116" s="1340"/>
      <c r="K116" s="1340"/>
      <c r="L116" s="1340"/>
      <c r="M116" s="1340"/>
      <c r="N116" s="1340"/>
    </row>
    <row r="117" spans="8:14">
      <c r="H117" s="1443"/>
      <c r="I117" s="1340"/>
      <c r="J117" s="1340"/>
      <c r="K117" s="1340"/>
      <c r="L117" s="1340"/>
      <c r="M117" s="1340"/>
      <c r="N117" s="1340"/>
    </row>
    <row r="118" spans="8:14">
      <c r="H118" s="1443"/>
      <c r="I118" s="1340"/>
      <c r="J118" s="1340"/>
      <c r="K118" s="1340"/>
      <c r="L118" s="1340"/>
      <c r="M118" s="1340"/>
      <c r="N118" s="1340"/>
    </row>
    <row r="119" spans="8:14">
      <c r="H119" s="1443"/>
      <c r="I119" s="1340"/>
      <c r="J119" s="1340"/>
      <c r="K119" s="1340"/>
      <c r="L119" s="1340"/>
      <c r="M119" s="1340"/>
      <c r="N119" s="1340"/>
    </row>
    <row r="120" spans="8:14">
      <c r="H120" s="1443"/>
      <c r="I120" s="1340"/>
      <c r="J120" s="1340"/>
      <c r="K120" s="1340"/>
      <c r="L120" s="1340"/>
      <c r="M120" s="1340"/>
      <c r="N120" s="1340"/>
    </row>
    <row r="121" spans="8:14">
      <c r="H121" s="1443"/>
      <c r="I121" s="1340"/>
      <c r="J121" s="1340"/>
      <c r="K121" s="1340"/>
      <c r="L121" s="1340"/>
      <c r="M121" s="1340"/>
      <c r="N121" s="1340"/>
    </row>
    <row r="122" spans="8:14">
      <c r="H122" s="1443"/>
      <c r="I122" s="1340"/>
      <c r="J122" s="1340"/>
      <c r="K122" s="1340"/>
      <c r="L122" s="1340"/>
      <c r="M122" s="1340"/>
      <c r="N122" s="1340"/>
    </row>
    <row r="123" spans="8:14">
      <c r="H123" s="1443"/>
      <c r="I123" s="1340"/>
      <c r="J123" s="1340"/>
      <c r="K123" s="1340"/>
      <c r="L123" s="1340"/>
      <c r="M123" s="1340"/>
      <c r="N123" s="1340"/>
    </row>
    <row r="124" spans="8:14">
      <c r="H124" s="1443"/>
      <c r="I124" s="1340"/>
      <c r="J124" s="1340"/>
      <c r="K124" s="1340"/>
      <c r="L124" s="1340"/>
      <c r="M124" s="1340"/>
      <c r="N124" s="1340"/>
    </row>
    <row r="125" spans="8:14">
      <c r="H125" s="1443"/>
      <c r="I125" s="1340"/>
      <c r="J125" s="1340"/>
      <c r="K125" s="1340"/>
      <c r="L125" s="1340"/>
      <c r="M125" s="1340"/>
      <c r="N125" s="1340"/>
    </row>
    <row r="126" spans="8:14">
      <c r="H126" s="1443"/>
      <c r="I126" s="1340"/>
      <c r="J126" s="1340"/>
      <c r="K126" s="1340"/>
      <c r="L126" s="1340"/>
      <c r="M126" s="1340"/>
      <c r="N126" s="1340"/>
    </row>
    <row r="127" spans="8:14">
      <c r="H127" s="1443"/>
      <c r="I127" s="1340"/>
      <c r="J127" s="1340"/>
      <c r="K127" s="1340"/>
      <c r="L127" s="1340"/>
      <c r="M127" s="1340"/>
      <c r="N127" s="1340"/>
    </row>
    <row r="128" spans="8:14">
      <c r="H128" s="1443"/>
      <c r="I128" s="1340"/>
      <c r="J128" s="1340"/>
      <c r="K128" s="1340"/>
      <c r="L128" s="1340"/>
      <c r="M128" s="1340"/>
      <c r="N128" s="1340"/>
    </row>
    <row r="129" spans="8:14">
      <c r="H129" s="1443"/>
      <c r="I129" s="1340"/>
      <c r="J129" s="1340"/>
      <c r="K129" s="1340"/>
      <c r="L129" s="1340"/>
      <c r="M129" s="1340"/>
      <c r="N129" s="1340"/>
    </row>
    <row r="130" spans="8:14">
      <c r="H130" s="1443"/>
      <c r="I130" s="1340"/>
      <c r="J130" s="1340"/>
      <c r="K130" s="1340"/>
      <c r="L130" s="1340"/>
      <c r="M130" s="1340"/>
      <c r="N130" s="1340"/>
    </row>
    <row r="131" spans="8:14">
      <c r="H131" s="1443"/>
      <c r="I131" s="1340"/>
      <c r="J131" s="1340"/>
      <c r="K131" s="1340"/>
      <c r="L131" s="1340"/>
      <c r="M131" s="1340"/>
      <c r="N131" s="1340"/>
    </row>
    <row r="132" spans="8:14">
      <c r="H132" s="1443"/>
      <c r="I132" s="1340"/>
      <c r="J132" s="1340"/>
      <c r="K132" s="1340"/>
      <c r="L132" s="1340"/>
      <c r="M132" s="1340"/>
      <c r="N132" s="1340"/>
    </row>
    <row r="133" spans="8:14">
      <c r="H133" s="1443"/>
      <c r="I133" s="1340"/>
      <c r="J133" s="1340"/>
      <c r="K133" s="1340"/>
      <c r="L133" s="1340"/>
      <c r="M133" s="1340"/>
      <c r="N133" s="1340"/>
    </row>
    <row r="134" spans="8:14">
      <c r="H134" s="1443"/>
      <c r="I134" s="1340"/>
      <c r="J134" s="1340"/>
      <c r="K134" s="1340"/>
      <c r="L134" s="1340"/>
      <c r="M134" s="1340"/>
      <c r="N134" s="1340"/>
    </row>
    <row r="135" spans="8:14">
      <c r="H135" s="1443"/>
      <c r="I135" s="1340"/>
      <c r="J135" s="1340"/>
      <c r="K135" s="1340"/>
      <c r="L135" s="1340"/>
      <c r="M135" s="1340"/>
      <c r="N135" s="1340"/>
    </row>
    <row r="136" spans="8:14">
      <c r="H136" s="1443"/>
      <c r="I136" s="1340"/>
      <c r="J136" s="1340"/>
      <c r="K136" s="1340"/>
      <c r="L136" s="1340"/>
      <c r="M136" s="1340"/>
      <c r="N136" s="1340"/>
    </row>
    <row r="137" spans="8:14">
      <c r="H137" s="1443"/>
      <c r="I137" s="1340"/>
      <c r="J137" s="1340"/>
      <c r="K137" s="1340"/>
      <c r="L137" s="1340"/>
      <c r="M137" s="1340"/>
      <c r="N137" s="1340"/>
    </row>
    <row r="138" spans="8:14">
      <c r="H138" s="1443"/>
      <c r="I138" s="1340"/>
      <c r="J138" s="1340"/>
      <c r="K138" s="1340"/>
      <c r="L138" s="1340"/>
      <c r="M138" s="1340"/>
      <c r="N138" s="1340"/>
    </row>
    <row r="139" spans="8:14">
      <c r="H139" s="1443"/>
      <c r="I139" s="1340"/>
      <c r="J139" s="1340"/>
      <c r="K139" s="1340"/>
      <c r="L139" s="1340"/>
      <c r="M139" s="1340"/>
      <c r="N139" s="1340"/>
    </row>
    <row r="140" spans="8:14">
      <c r="H140" s="1443"/>
      <c r="I140" s="1340"/>
      <c r="J140" s="1340"/>
      <c r="K140" s="1340"/>
      <c r="L140" s="1340"/>
      <c r="M140" s="1340"/>
      <c r="N140" s="1340"/>
    </row>
    <row r="141" spans="8:14">
      <c r="H141" s="1443"/>
      <c r="I141" s="1340"/>
      <c r="J141" s="1340"/>
      <c r="K141" s="1340"/>
      <c r="L141" s="1340"/>
      <c r="M141" s="1340"/>
      <c r="N141" s="1340"/>
    </row>
    <row r="142" spans="8:14">
      <c r="H142" s="1443"/>
      <c r="I142" s="1340"/>
      <c r="J142" s="1340"/>
      <c r="K142" s="1340"/>
      <c r="L142" s="1340"/>
      <c r="M142" s="1340"/>
      <c r="N142" s="1340"/>
    </row>
    <row r="143" spans="8:14">
      <c r="I143" s="1340"/>
      <c r="J143" s="1340"/>
      <c r="K143" s="1340"/>
      <c r="L143" s="1340"/>
      <c r="M143" s="1340"/>
      <c r="N143" s="1340"/>
    </row>
  </sheetData>
  <sortState ref="Q7:R55">
    <sortCondition descending="1" ref="R7:R55"/>
  </sortState>
  <mergeCells count="20">
    <mergeCell ref="L3:M6"/>
    <mergeCell ref="N3:P3"/>
    <mergeCell ref="N4:P4"/>
    <mergeCell ref="N5:P5"/>
    <mergeCell ref="L7:L33"/>
    <mergeCell ref="L34:L57"/>
    <mergeCell ref="L58:L107"/>
    <mergeCell ref="A1:E1"/>
    <mergeCell ref="B5:B6"/>
    <mergeCell ref="C5:C6"/>
    <mergeCell ref="D5:E5"/>
    <mergeCell ref="F5:F6"/>
    <mergeCell ref="B66:C66"/>
    <mergeCell ref="B68:F68"/>
    <mergeCell ref="D40:E40"/>
    <mergeCell ref="F40:F41"/>
    <mergeCell ref="B40:B41"/>
    <mergeCell ref="C40:C41"/>
    <mergeCell ref="L1:P1"/>
    <mergeCell ref="L2:P2"/>
  </mergeCells>
  <pageMargins left="0.78740157480314965" right="0.59055118110236227" top="0.59055118110236227" bottom="0.59055118110236227" header="0.31496062992125984" footer="0.31496062992125984"/>
  <pageSetup paperSize="9" scale="54" orientation="portrait" r:id="rId1"/>
  <headerFooter alignWithMargins="0">
    <oddFooter xml:space="preserve">&amp;R
</oddFooter>
  </headerFooter>
  <rowBreaks count="1" manualBreakCount="1">
    <brk id="7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BO117"/>
  <sheetViews>
    <sheetView view="pageBreakPreview" zoomScale="85" zoomScaleNormal="78" zoomScaleSheetLayoutView="85" workbookViewId="0">
      <selection activeCell="C78" sqref="C78:P79"/>
    </sheetView>
  </sheetViews>
  <sheetFormatPr baseColWidth="10" defaultRowHeight="12.75"/>
  <cols>
    <col min="1" max="1" width="2.28515625" style="2" customWidth="1"/>
    <col min="2" max="2" width="6.5703125" customWidth="1"/>
    <col min="3" max="3" width="81" customWidth="1"/>
    <col min="4" max="4" width="13.28515625" bestFit="1" customWidth="1"/>
    <col min="5" max="11" width="11" customWidth="1"/>
    <col min="12" max="12" width="10.42578125" bestFit="1" customWidth="1"/>
    <col min="13" max="13" width="11.42578125" customWidth="1"/>
    <col min="14" max="15" width="12" customWidth="1"/>
    <col min="16" max="16" width="11.28515625" customWidth="1"/>
    <col min="17" max="17" width="1" customWidth="1"/>
    <col min="18" max="18" width="16.85546875" style="1340" customWidth="1"/>
    <col min="19" max="19" width="15.140625" style="1340" customWidth="1"/>
    <col min="20" max="20" width="46.5703125" style="1340" customWidth="1"/>
    <col min="21" max="29" width="10" style="1340" customWidth="1"/>
    <col min="30" max="31" width="11.42578125" style="1340" customWidth="1"/>
    <col min="32" max="32" width="12.28515625" style="1340" customWidth="1"/>
    <col min="33" max="33" width="11.42578125" style="1340" customWidth="1"/>
    <col min="34" max="34" width="22.28515625" style="1340" bestFit="1" customWidth="1"/>
    <col min="35" max="36" width="11.42578125" style="1434"/>
    <col min="37" max="37" width="7.140625" style="1461" bestFit="1" customWidth="1"/>
    <col min="38" max="43" width="7.42578125" style="1461" bestFit="1" customWidth="1"/>
    <col min="44" max="44" width="7.140625" style="1461" bestFit="1" customWidth="1"/>
    <col min="45" max="48" width="7.42578125" style="1461" bestFit="1" customWidth="1"/>
    <col min="49" max="49" width="8.5703125" style="1461" bestFit="1" customWidth="1"/>
    <col min="50" max="50" width="11.42578125" style="1434"/>
    <col min="51" max="53" width="11.42578125" style="1340"/>
    <col min="54" max="55" width="11.42578125" style="1406"/>
  </cols>
  <sheetData>
    <row r="1" spans="1:67" ht="23.25">
      <c r="A1" s="52" t="s">
        <v>136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AI1" s="1928" t="s">
        <v>255</v>
      </c>
      <c r="AJ1" s="1928"/>
      <c r="AK1" s="1928"/>
      <c r="AL1" s="1928"/>
      <c r="AM1" s="1928"/>
      <c r="AN1" s="1928"/>
      <c r="AO1" s="1928"/>
      <c r="AP1" s="1928"/>
      <c r="AQ1" s="1928"/>
      <c r="AR1" s="1928"/>
      <c r="AS1" s="1928"/>
      <c r="AT1" s="1928"/>
      <c r="AU1" s="1928"/>
      <c r="AV1" s="1928"/>
      <c r="AW1" s="1928"/>
      <c r="AX1" s="1444"/>
    </row>
    <row r="2" spans="1:67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AI2" s="1929" t="s">
        <v>278</v>
      </c>
      <c r="AJ2" s="1929" t="s">
        <v>49</v>
      </c>
      <c r="AK2" s="1930"/>
      <c r="AL2" s="1930"/>
      <c r="AM2" s="1930"/>
      <c r="AN2" s="1930"/>
      <c r="AO2" s="1930"/>
      <c r="AP2" s="1930"/>
      <c r="AQ2" s="1930"/>
      <c r="AR2" s="1930"/>
      <c r="AS2" s="1930"/>
      <c r="AT2" s="1930"/>
      <c r="AU2" s="1930"/>
      <c r="AV2" s="1930"/>
      <c r="AW2" s="1930"/>
      <c r="AX2" s="1519"/>
    </row>
    <row r="3" spans="1:67" ht="18">
      <c r="B3" s="53" t="s">
        <v>137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2"/>
      <c r="AI3" s="1929" t="s">
        <v>258</v>
      </c>
      <c r="AJ3" s="1929" t="s">
        <v>49</v>
      </c>
      <c r="AK3" s="1930"/>
      <c r="AL3" s="1930"/>
      <c r="AM3" s="1930"/>
      <c r="AN3" s="1930"/>
      <c r="AO3" s="1930"/>
      <c r="AP3" s="1930"/>
      <c r="AQ3" s="1930"/>
      <c r="AR3" s="1930"/>
      <c r="AS3" s="1930"/>
      <c r="AT3" s="1930"/>
      <c r="AU3" s="1930"/>
      <c r="AV3" s="1930"/>
      <c r="AW3" s="1930"/>
      <c r="AX3" s="1519"/>
    </row>
    <row r="4" spans="1:67" ht="20.25" customHeight="1">
      <c r="B4" s="55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2"/>
      <c r="AI4" s="1931" t="s">
        <v>259</v>
      </c>
      <c r="AJ4" s="1931"/>
      <c r="AK4" s="1932" t="s">
        <v>260</v>
      </c>
      <c r="AL4" s="1932"/>
      <c r="AM4" s="1932"/>
      <c r="AN4" s="1932"/>
      <c r="AO4" s="1932"/>
      <c r="AP4" s="1932"/>
      <c r="AQ4" s="1932"/>
      <c r="AR4" s="1932"/>
      <c r="AS4" s="1932"/>
      <c r="AT4" s="1932"/>
      <c r="AU4" s="1932"/>
      <c r="AV4" s="1932"/>
      <c r="AW4" s="1932"/>
      <c r="AX4" s="1444"/>
    </row>
    <row r="5" spans="1:67" ht="18.75" customHeight="1">
      <c r="B5" s="18" t="s">
        <v>138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"/>
      <c r="AI5" s="1931"/>
      <c r="AJ5" s="1931"/>
      <c r="AK5" s="1932" t="s">
        <v>276</v>
      </c>
      <c r="AL5" s="1932"/>
      <c r="AM5" s="1932"/>
      <c r="AN5" s="1932"/>
      <c r="AO5" s="1932"/>
      <c r="AP5" s="1932"/>
      <c r="AQ5" s="1932"/>
      <c r="AR5" s="1932"/>
      <c r="AS5" s="1932"/>
      <c r="AT5" s="1932"/>
      <c r="AU5" s="1932"/>
      <c r="AV5" s="1932"/>
      <c r="AW5" s="1932"/>
      <c r="AX5" s="1444"/>
    </row>
    <row r="6" spans="1:67" ht="18.75" customHeight="1" thickBot="1">
      <c r="B6" s="46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"/>
      <c r="AI6" s="1931"/>
      <c r="AJ6" s="1931"/>
      <c r="AK6" s="1932" t="s">
        <v>282</v>
      </c>
      <c r="AL6" s="1932"/>
      <c r="AM6" s="1932"/>
      <c r="AN6" s="1932"/>
      <c r="AO6" s="1932"/>
      <c r="AP6" s="1932"/>
      <c r="AQ6" s="1932"/>
      <c r="AR6" s="1932"/>
      <c r="AS6" s="1932"/>
      <c r="AT6" s="1932"/>
      <c r="AU6" s="1932"/>
      <c r="AV6" s="1932"/>
      <c r="AW6" s="1932"/>
      <c r="AX6" s="1444"/>
    </row>
    <row r="7" spans="1:67" ht="18.75" customHeight="1">
      <c r="B7" s="1924" t="s">
        <v>139</v>
      </c>
      <c r="C7" s="1926" t="s">
        <v>1</v>
      </c>
      <c r="D7" s="1922" t="s">
        <v>88</v>
      </c>
      <c r="E7" s="1918" t="s">
        <v>89</v>
      </c>
      <c r="F7" s="1918" t="s">
        <v>90</v>
      </c>
      <c r="G7" s="1918" t="s">
        <v>91</v>
      </c>
      <c r="H7" s="1918" t="s">
        <v>92</v>
      </c>
      <c r="I7" s="1918" t="s">
        <v>93</v>
      </c>
      <c r="J7" s="1918" t="s">
        <v>95</v>
      </c>
      <c r="K7" s="1918" t="s">
        <v>96</v>
      </c>
      <c r="L7" s="1918" t="s">
        <v>97</v>
      </c>
      <c r="M7" s="1918" t="s">
        <v>98</v>
      </c>
      <c r="N7" s="1918" t="s">
        <v>99</v>
      </c>
      <c r="O7" s="1918" t="s">
        <v>100</v>
      </c>
      <c r="P7" s="1730" t="s">
        <v>140</v>
      </c>
      <c r="Q7" s="2"/>
      <c r="AI7" s="1931"/>
      <c r="AJ7" s="1931"/>
      <c r="AK7" s="1445" t="s">
        <v>311</v>
      </c>
      <c r="AL7" s="1445" t="s">
        <v>312</v>
      </c>
      <c r="AM7" s="1445" t="s">
        <v>313</v>
      </c>
      <c r="AN7" s="1445" t="s">
        <v>314</v>
      </c>
      <c r="AO7" s="1445" t="s">
        <v>315</v>
      </c>
      <c r="AP7" s="1445" t="s">
        <v>316</v>
      </c>
      <c r="AQ7" s="1445" t="s">
        <v>317</v>
      </c>
      <c r="AR7" s="1445" t="s">
        <v>318</v>
      </c>
      <c r="AS7" s="1445" t="s">
        <v>319</v>
      </c>
      <c r="AT7" s="1445" t="s">
        <v>320</v>
      </c>
      <c r="AU7" s="1445" t="s">
        <v>321</v>
      </c>
      <c r="AV7" s="1445" t="s">
        <v>257</v>
      </c>
      <c r="AW7" s="1445" t="s">
        <v>49</v>
      </c>
      <c r="AX7" s="1444"/>
      <c r="BB7" s="1406" t="s">
        <v>237</v>
      </c>
      <c r="BC7" s="1406">
        <v>580.5816695000002</v>
      </c>
      <c r="BD7">
        <v>587.76015270000005</v>
      </c>
      <c r="BE7">
        <v>548.62280840000255</v>
      </c>
      <c r="BF7">
        <v>460.37255389999791</v>
      </c>
      <c r="BG7">
        <v>450.34107090000032</v>
      </c>
      <c r="BH7">
        <v>462.38459599999862</v>
      </c>
      <c r="BI7">
        <v>484.19471270000099</v>
      </c>
      <c r="BJ7">
        <v>512.4306071999996</v>
      </c>
      <c r="BK7">
        <v>512.26987209999902</v>
      </c>
      <c r="BL7">
        <v>540.60492029999875</v>
      </c>
      <c r="BM7">
        <v>532.76836550000087</v>
      </c>
      <c r="BN7">
        <v>531.68584020000048</v>
      </c>
      <c r="BO7">
        <v>6204.017169400011</v>
      </c>
    </row>
    <row r="8" spans="1:67" ht="18.75" customHeight="1" thickBot="1">
      <c r="B8" s="1925"/>
      <c r="C8" s="1927"/>
      <c r="D8" s="1923"/>
      <c r="E8" s="1919"/>
      <c r="F8" s="1919"/>
      <c r="G8" s="1919"/>
      <c r="H8" s="1919"/>
      <c r="I8" s="1919"/>
      <c r="J8" s="1919"/>
      <c r="K8" s="1919"/>
      <c r="L8" s="1919"/>
      <c r="M8" s="1919"/>
      <c r="N8" s="1919"/>
      <c r="O8" s="1919"/>
      <c r="P8" s="1731" t="s">
        <v>68</v>
      </c>
      <c r="Q8" s="2"/>
      <c r="AI8" s="1729" t="s">
        <v>270</v>
      </c>
      <c r="AJ8" s="1446" t="s">
        <v>342</v>
      </c>
      <c r="AK8" s="1447">
        <v>0.17683099999999999</v>
      </c>
      <c r="AL8" s="1447">
        <v>3.5118999999999997E-2</v>
      </c>
      <c r="AM8" s="1447">
        <v>6.0898000000000001E-2</v>
      </c>
      <c r="AN8" s="1447">
        <v>0.249194</v>
      </c>
      <c r="AO8" s="1447">
        <v>0.53279299999999996</v>
      </c>
      <c r="AP8" s="1447">
        <v>0.43540200000000001</v>
      </c>
      <c r="AQ8" s="1447">
        <v>0.54479599999999995</v>
      </c>
      <c r="AR8" s="1447">
        <v>0.50752299999999995</v>
      </c>
      <c r="AS8" s="1447">
        <v>0.52291699999999997</v>
      </c>
      <c r="AT8" s="1447">
        <v>9.4902130000000007</v>
      </c>
      <c r="AU8" s="1447">
        <v>11.177567699999999</v>
      </c>
      <c r="AV8" s="1447">
        <v>10.997134300000001</v>
      </c>
      <c r="AW8" s="1447">
        <v>34.730387999999998</v>
      </c>
      <c r="AX8" s="1444"/>
      <c r="BB8" s="1406" t="s">
        <v>268</v>
      </c>
      <c r="BC8" s="1406">
        <v>523.45364063000147</v>
      </c>
      <c r="BD8">
        <v>544.46161476000066</v>
      </c>
      <c r="BE8">
        <v>493.24892295000126</v>
      </c>
      <c r="BF8">
        <v>442.38077879999969</v>
      </c>
      <c r="BG8">
        <v>441.76510619000129</v>
      </c>
      <c r="BH8">
        <v>408.62566312999996</v>
      </c>
      <c r="BI8">
        <v>437.25385009999775</v>
      </c>
      <c r="BJ8">
        <v>452.10520349999888</v>
      </c>
      <c r="BK8">
        <v>459.68054673000046</v>
      </c>
      <c r="BL8">
        <v>459.91413750999817</v>
      </c>
      <c r="BM8">
        <v>465.2222342399981</v>
      </c>
      <c r="BN8">
        <v>466.58160582999955</v>
      </c>
      <c r="BO8">
        <v>5594.6933043699755</v>
      </c>
    </row>
    <row r="9" spans="1:67" ht="18.75" customHeight="1">
      <c r="B9" s="692">
        <v>1</v>
      </c>
      <c r="C9" s="693" t="str">
        <f>+AJ8</f>
        <v>Agroaurora S.A.C.</v>
      </c>
      <c r="D9" s="1211">
        <v>0.17683099999999999</v>
      </c>
      <c r="E9" s="1212">
        <v>3.5118999999999997E-2</v>
      </c>
      <c r="F9" s="1212">
        <v>6.0898000000000001E-2</v>
      </c>
      <c r="G9" s="1212">
        <v>0.249194</v>
      </c>
      <c r="H9" s="1212">
        <v>0.53279299999999996</v>
      </c>
      <c r="I9" s="1212">
        <v>0.43540200000000001</v>
      </c>
      <c r="J9" s="1212">
        <v>0.54479599999999995</v>
      </c>
      <c r="K9" s="1212">
        <v>0.50752299999999995</v>
      </c>
      <c r="L9" s="1212">
        <v>0.52291699999999997</v>
      </c>
      <c r="M9" s="1212">
        <v>9.4902130000000007</v>
      </c>
      <c r="N9" s="1212">
        <v>11.177567699999999</v>
      </c>
      <c r="O9" s="1213">
        <v>10.997134300000001</v>
      </c>
      <c r="P9" s="1214">
        <f>SUM(D9:O9)</f>
        <v>34.730387999999998</v>
      </c>
      <c r="Q9" s="2"/>
      <c r="AI9" s="1729"/>
      <c r="AJ9" s="1446" t="s">
        <v>343</v>
      </c>
      <c r="AK9" s="1447"/>
      <c r="AL9" s="1447"/>
      <c r="AM9" s="1447"/>
      <c r="AN9" s="1447"/>
      <c r="AO9" s="1447"/>
      <c r="AP9" s="1447"/>
      <c r="AQ9" s="1447"/>
      <c r="AR9" s="1447"/>
      <c r="AS9" s="1447"/>
      <c r="AT9" s="1447">
        <v>4.8535214</v>
      </c>
      <c r="AU9" s="1447">
        <v>6.0214786999999994</v>
      </c>
      <c r="AV9" s="1447">
        <v>9.5790077999999994</v>
      </c>
      <c r="AW9" s="1447">
        <v>20.454007900000001</v>
      </c>
      <c r="AX9" s="1444"/>
      <c r="BB9" s="1406" t="s">
        <v>267</v>
      </c>
      <c r="BC9" s="1406">
        <v>154.94067395000016</v>
      </c>
      <c r="BD9">
        <v>153.20015971000029</v>
      </c>
      <c r="BE9">
        <v>147.30626850999954</v>
      </c>
      <c r="BF9">
        <v>136.13938019999975</v>
      </c>
      <c r="BG9">
        <v>135.27059374000095</v>
      </c>
      <c r="BH9">
        <v>137.0881176500001</v>
      </c>
      <c r="BI9">
        <v>142.41287133999958</v>
      </c>
      <c r="BJ9">
        <v>141.60008515999991</v>
      </c>
      <c r="BK9">
        <v>139.12071316999959</v>
      </c>
      <c r="BL9">
        <v>147.12834729999989</v>
      </c>
      <c r="BM9">
        <v>148.02778139999987</v>
      </c>
      <c r="BN9">
        <v>160.03087731000025</v>
      </c>
      <c r="BO9">
        <v>1742.2658694399884</v>
      </c>
    </row>
    <row r="10" spans="1:67" ht="18.75" customHeight="1">
      <c r="B10" s="692">
        <f>+B9+1</f>
        <v>2</v>
      </c>
      <c r="C10" s="693" t="str">
        <f t="shared" ref="C10:C31" si="0">+AJ9</f>
        <v>Agroindustrias San Jacinto S.A.A.</v>
      </c>
      <c r="D10" s="1215"/>
      <c r="E10" s="711"/>
      <c r="F10" s="711"/>
      <c r="G10" s="711"/>
      <c r="H10" s="711"/>
      <c r="I10" s="711"/>
      <c r="J10" s="711"/>
      <c r="K10" s="711"/>
      <c r="L10" s="711"/>
      <c r="M10" s="711">
        <v>4.8535214</v>
      </c>
      <c r="N10" s="711">
        <v>6.0214786999999994</v>
      </c>
      <c r="O10" s="1216">
        <v>9.5790077999999994</v>
      </c>
      <c r="P10" s="1217">
        <f t="shared" ref="P10:P33" si="1">SUM(D10:O10)</f>
        <v>20.454007900000001</v>
      </c>
      <c r="Q10" s="2"/>
      <c r="AI10" s="1729"/>
      <c r="AJ10" s="1446" t="s">
        <v>344</v>
      </c>
      <c r="AK10" s="1448">
        <v>63.698449799999992</v>
      </c>
      <c r="AL10" s="1448">
        <v>62.842086800000025</v>
      </c>
      <c r="AM10" s="1448">
        <v>53.33787250000001</v>
      </c>
      <c r="AN10" s="1448">
        <v>37.071272500000006</v>
      </c>
      <c r="AO10" s="1448">
        <v>44.962333400000006</v>
      </c>
      <c r="AP10" s="1448">
        <v>53.186134099999968</v>
      </c>
      <c r="AQ10" s="1448">
        <v>63.459094000000015</v>
      </c>
      <c r="AR10" s="1448">
        <v>64.501350500000072</v>
      </c>
      <c r="AS10" s="1448">
        <v>69.277371799999997</v>
      </c>
      <c r="AT10" s="1448">
        <v>77.20735430000002</v>
      </c>
      <c r="AU10" s="1447">
        <v>75.864699499999986</v>
      </c>
      <c r="AV10" s="1447">
        <v>77.349246300000004</v>
      </c>
      <c r="AW10" s="1447">
        <v>742.7572654999999</v>
      </c>
      <c r="AX10" s="1444"/>
      <c r="BB10" s="1406" t="s">
        <v>16</v>
      </c>
      <c r="BC10" s="1406">
        <v>118.61535849000006</v>
      </c>
      <c r="BD10">
        <v>117.37514081999997</v>
      </c>
      <c r="BE10">
        <v>108.15826055000009</v>
      </c>
      <c r="BF10">
        <v>101.05214309999992</v>
      </c>
      <c r="BG10">
        <v>98.00828914000013</v>
      </c>
      <c r="BH10">
        <v>96.058123310000056</v>
      </c>
      <c r="BI10">
        <v>101.44087447000013</v>
      </c>
      <c r="BJ10">
        <v>102.97760182000003</v>
      </c>
      <c r="BK10">
        <v>106.17205115999997</v>
      </c>
      <c r="BL10">
        <v>115.17938830999984</v>
      </c>
      <c r="BM10">
        <v>117.41648996000009</v>
      </c>
      <c r="BN10">
        <v>120.60284874999996</v>
      </c>
      <c r="BO10">
        <v>1303.0565698800133</v>
      </c>
    </row>
    <row r="11" spans="1:67" ht="18.75" customHeight="1">
      <c r="B11" s="692">
        <f t="shared" ref="B11:B30" si="2">+B10+1</f>
        <v>3</v>
      </c>
      <c r="C11" s="693" t="str">
        <f t="shared" si="0"/>
        <v>Atria Energía S.A.C.</v>
      </c>
      <c r="D11" s="1215">
        <v>63.698449799999992</v>
      </c>
      <c r="E11" s="711">
        <v>62.842086800000025</v>
      </c>
      <c r="F11" s="711">
        <v>53.33787250000001</v>
      </c>
      <c r="G11" s="711">
        <v>37.071272500000006</v>
      </c>
      <c r="H11" s="711">
        <v>44.962333400000006</v>
      </c>
      <c r="I11" s="711">
        <v>53.186134099999968</v>
      </c>
      <c r="J11" s="711">
        <v>63.459094000000015</v>
      </c>
      <c r="K11" s="711">
        <v>64.501350500000072</v>
      </c>
      <c r="L11" s="711">
        <v>69.277371799999997</v>
      </c>
      <c r="M11" s="711">
        <v>77.20735430000002</v>
      </c>
      <c r="N11" s="711">
        <v>75.864699499999986</v>
      </c>
      <c r="O11" s="1216">
        <v>77.349246300000004</v>
      </c>
      <c r="P11" s="1217">
        <f t="shared" si="1"/>
        <v>742.75726550000002</v>
      </c>
      <c r="Q11" s="2"/>
      <c r="AI11" s="1729"/>
      <c r="AJ11" s="1446" t="s">
        <v>50</v>
      </c>
      <c r="AK11" s="1447">
        <v>7.7045552999999991</v>
      </c>
      <c r="AL11" s="1447">
        <v>6.8037388999999999</v>
      </c>
      <c r="AM11" s="1447">
        <v>7.2035499999999999</v>
      </c>
      <c r="AN11" s="1447">
        <v>6.315347</v>
      </c>
      <c r="AO11" s="1447">
        <v>7.3825269999999996</v>
      </c>
      <c r="AP11" s="1447">
        <v>7.1788260000000008</v>
      </c>
      <c r="AQ11" s="1447">
        <v>5.6756489999999999</v>
      </c>
      <c r="AR11" s="1447">
        <v>6.3787459999999996</v>
      </c>
      <c r="AS11" s="1447">
        <v>6.4491189999999996</v>
      </c>
      <c r="AT11" s="1447">
        <v>7.5378270000000001</v>
      </c>
      <c r="AU11" s="1447">
        <v>7.8521339999999995</v>
      </c>
      <c r="AV11" s="1447">
        <v>7.5808090000000004</v>
      </c>
      <c r="AW11" s="1447">
        <v>84.062828200000013</v>
      </c>
      <c r="AX11" s="1444"/>
      <c r="BB11" s="1406" t="s">
        <v>32</v>
      </c>
      <c r="BC11" s="1406">
        <v>89.306534800000094</v>
      </c>
      <c r="BD11">
        <v>82.766562000000008</v>
      </c>
      <c r="BE11">
        <v>83.700811199999919</v>
      </c>
      <c r="BF11">
        <v>77.714169299999824</v>
      </c>
      <c r="BG11">
        <v>74.390975600000132</v>
      </c>
      <c r="BH11">
        <v>71.078648899999692</v>
      </c>
      <c r="BI11">
        <v>78.9146041999999</v>
      </c>
      <c r="BJ11">
        <v>81.864775700000365</v>
      </c>
      <c r="BK11">
        <v>81.29174740000029</v>
      </c>
      <c r="BL11">
        <v>85.843589000000023</v>
      </c>
      <c r="BM11">
        <v>83.177921199999616</v>
      </c>
      <c r="BN11">
        <v>86.814994200000015</v>
      </c>
      <c r="BO11">
        <v>976.86533350000855</v>
      </c>
    </row>
    <row r="12" spans="1:67" ht="18.75" customHeight="1">
      <c r="B12" s="692">
        <f t="shared" si="2"/>
        <v>4</v>
      </c>
      <c r="C12" s="693" t="str">
        <f t="shared" si="0"/>
        <v>Bioenergía del Chira S.A.</v>
      </c>
      <c r="D12" s="1215">
        <v>7.7045552999999991</v>
      </c>
      <c r="E12" s="711">
        <v>6.8037388999999999</v>
      </c>
      <c r="F12" s="711">
        <v>7.2035499999999999</v>
      </c>
      <c r="G12" s="711">
        <v>6.315347</v>
      </c>
      <c r="H12" s="711">
        <v>7.3825269999999996</v>
      </c>
      <c r="I12" s="711">
        <v>7.1788260000000008</v>
      </c>
      <c r="J12" s="711">
        <v>5.6756489999999999</v>
      </c>
      <c r="K12" s="711">
        <v>6.3787459999999996</v>
      </c>
      <c r="L12" s="711">
        <v>6.4491189999999996</v>
      </c>
      <c r="M12" s="711">
        <v>7.5378270000000001</v>
      </c>
      <c r="N12" s="711">
        <v>7.8521339999999995</v>
      </c>
      <c r="O12" s="1213">
        <v>7.5808090000000004</v>
      </c>
      <c r="P12" s="1217">
        <f t="shared" si="1"/>
        <v>84.062828199999998</v>
      </c>
      <c r="Q12" s="2"/>
      <c r="AI12" s="1729"/>
      <c r="AJ12" s="1446" t="s">
        <v>345</v>
      </c>
      <c r="AK12" s="1447">
        <v>63.467303500000007</v>
      </c>
      <c r="AL12" s="1447">
        <v>70.454121199999989</v>
      </c>
      <c r="AM12" s="1447">
        <v>50.214731099999995</v>
      </c>
      <c r="AN12" s="1447">
        <v>22.132488800000001</v>
      </c>
      <c r="AO12" s="1447">
        <v>26.527209800000001</v>
      </c>
      <c r="AP12" s="1447">
        <v>46.300307100000005</v>
      </c>
      <c r="AQ12" s="1447">
        <v>48.891530399999994</v>
      </c>
      <c r="AR12" s="1447">
        <v>66.614991599999996</v>
      </c>
      <c r="AS12" s="1447">
        <v>70.367297600000001</v>
      </c>
      <c r="AT12" s="1447">
        <v>77.850823300000002</v>
      </c>
      <c r="AU12" s="1447">
        <v>75.966639799999996</v>
      </c>
      <c r="AV12" s="1447">
        <v>81.618443499999998</v>
      </c>
      <c r="AW12" s="1447">
        <v>700.40588769999999</v>
      </c>
      <c r="AX12" s="1444"/>
      <c r="BB12" s="1406" t="s">
        <v>14</v>
      </c>
      <c r="BC12" s="1406">
        <v>71.217376600000208</v>
      </c>
      <c r="BD12">
        <v>67.531058999999914</v>
      </c>
      <c r="BE12">
        <v>68.496149999999531</v>
      </c>
      <c r="BF12">
        <v>63.91554469999943</v>
      </c>
      <c r="BG12">
        <v>63.825705400000238</v>
      </c>
      <c r="BH12">
        <v>66.090863600000233</v>
      </c>
      <c r="BI12">
        <v>69.156865199999643</v>
      </c>
      <c r="BJ12">
        <v>68.847342100000077</v>
      </c>
      <c r="BK12">
        <v>71.390163399999579</v>
      </c>
      <c r="BL12">
        <v>73.656333200000034</v>
      </c>
      <c r="BM12">
        <v>73.428597000000295</v>
      </c>
      <c r="BN12">
        <v>74.814661099999668</v>
      </c>
      <c r="BO12">
        <v>832.3706612999971</v>
      </c>
    </row>
    <row r="13" spans="1:67" ht="18.75" customHeight="1">
      <c r="B13" s="692">
        <f t="shared" si="2"/>
        <v>5</v>
      </c>
      <c r="C13" s="693" t="str">
        <f t="shared" si="0"/>
        <v>Compañía Eléctrica El Platanal S.A.</v>
      </c>
      <c r="D13" s="1215">
        <v>63.467303500000007</v>
      </c>
      <c r="E13" s="711">
        <v>70.454121199999989</v>
      </c>
      <c r="F13" s="711">
        <v>50.214731099999995</v>
      </c>
      <c r="G13" s="711">
        <v>22.132488800000001</v>
      </c>
      <c r="H13" s="711">
        <v>26.527209800000001</v>
      </c>
      <c r="I13" s="711">
        <v>46.300307100000005</v>
      </c>
      <c r="J13" s="711">
        <v>48.891530399999994</v>
      </c>
      <c r="K13" s="711">
        <v>66.614991599999996</v>
      </c>
      <c r="L13" s="711">
        <v>70.367297600000001</v>
      </c>
      <c r="M13" s="711">
        <v>77.850823300000002</v>
      </c>
      <c r="N13" s="711">
        <v>75.966639799999996</v>
      </c>
      <c r="O13" s="1213">
        <v>81.618443499999998</v>
      </c>
      <c r="P13" s="1217">
        <f t="shared" si="1"/>
        <v>700.40588769999999</v>
      </c>
      <c r="Q13" s="2"/>
      <c r="AI13" s="1729"/>
      <c r="AJ13" s="1446" t="s">
        <v>346</v>
      </c>
      <c r="AK13" s="1447">
        <v>0</v>
      </c>
      <c r="AL13" s="1447">
        <v>0</v>
      </c>
      <c r="AM13" s="1447">
        <v>0</v>
      </c>
      <c r="AN13" s="1447">
        <v>0</v>
      </c>
      <c r="AO13" s="1447">
        <v>0</v>
      </c>
      <c r="AP13" s="1447">
        <v>0</v>
      </c>
      <c r="AQ13" s="1447">
        <v>0</v>
      </c>
      <c r="AR13" s="1447">
        <v>6.1872000000000003E-2</v>
      </c>
      <c r="AS13" s="1447">
        <v>0.27001599999999998</v>
      </c>
      <c r="AT13" s="1447">
        <v>0.54515020000000003</v>
      </c>
      <c r="AU13" s="1447">
        <v>0.53088440000000003</v>
      </c>
      <c r="AV13" s="1447">
        <v>0.56343069999999995</v>
      </c>
      <c r="AW13" s="1447">
        <v>1.9713532999999996</v>
      </c>
      <c r="AX13" s="1444"/>
      <c r="BB13" s="1406" t="s">
        <v>4</v>
      </c>
      <c r="BC13" s="1406">
        <v>74.345332599999949</v>
      </c>
      <c r="BD13">
        <v>69.889356899999939</v>
      </c>
      <c r="BE13">
        <v>66.926453000000237</v>
      </c>
      <c r="BF13">
        <v>57.71082190000002</v>
      </c>
      <c r="BG13">
        <v>59.169049800000138</v>
      </c>
      <c r="BH13">
        <v>59.498707100000175</v>
      </c>
      <c r="BI13">
        <v>66.656389600000139</v>
      </c>
      <c r="BJ13">
        <v>69.434369100000069</v>
      </c>
      <c r="BK13">
        <v>70.743377100000231</v>
      </c>
      <c r="BL13">
        <v>73.496894999999952</v>
      </c>
      <c r="BM13">
        <v>71.580956100000122</v>
      </c>
      <c r="BN13">
        <v>73.262074899999732</v>
      </c>
      <c r="BO13">
        <v>812.71378310000921</v>
      </c>
    </row>
    <row r="14" spans="1:67" ht="18.75" customHeight="1">
      <c r="B14" s="692">
        <f t="shared" si="2"/>
        <v>6</v>
      </c>
      <c r="C14" s="693" t="str">
        <f t="shared" si="0"/>
        <v>Compañía Hidroeléctrica Tingo S.A.</v>
      </c>
      <c r="D14" s="1215">
        <v>0</v>
      </c>
      <c r="E14" s="711">
        <v>0</v>
      </c>
      <c r="F14" s="711">
        <v>0</v>
      </c>
      <c r="G14" s="711">
        <v>0</v>
      </c>
      <c r="H14" s="711">
        <v>0</v>
      </c>
      <c r="I14" s="711">
        <v>0</v>
      </c>
      <c r="J14" s="711">
        <v>0</v>
      </c>
      <c r="K14" s="711">
        <v>6.1872000000000003E-2</v>
      </c>
      <c r="L14" s="711">
        <v>0.27001599999999998</v>
      </c>
      <c r="M14" s="711">
        <v>0.54515020000000003</v>
      </c>
      <c r="N14" s="711">
        <v>0.53088440000000003</v>
      </c>
      <c r="O14" s="1216">
        <v>0.56343069999999995</v>
      </c>
      <c r="P14" s="1217">
        <f t="shared" si="1"/>
        <v>1.9713533000000001</v>
      </c>
      <c r="Q14" s="2"/>
      <c r="AI14" s="1729"/>
      <c r="AJ14" s="1446" t="s">
        <v>271</v>
      </c>
      <c r="AK14" s="1447">
        <v>511.74854299999993</v>
      </c>
      <c r="AL14" s="1447">
        <v>480.58942200000007</v>
      </c>
      <c r="AM14" s="1447">
        <v>365.00328199999996</v>
      </c>
      <c r="AN14" s="1447">
        <v>276.620634</v>
      </c>
      <c r="AO14" s="1447">
        <v>312.12398799999994</v>
      </c>
      <c r="AP14" s="1447">
        <v>372.56889300000006</v>
      </c>
      <c r="AQ14" s="1447">
        <v>479.18517900000006</v>
      </c>
      <c r="AR14" s="1447">
        <v>508.49687399999999</v>
      </c>
      <c r="AS14" s="1447">
        <v>463.36706099999992</v>
      </c>
      <c r="AT14" s="1447">
        <v>509.74492399999997</v>
      </c>
      <c r="AU14" s="1447">
        <v>491.46034099999997</v>
      </c>
      <c r="AV14" s="1447">
        <v>526.37574600000005</v>
      </c>
      <c r="AW14" s="1447">
        <v>5297.2848869999989</v>
      </c>
      <c r="AX14" s="1444"/>
      <c r="BB14" s="1406" t="s">
        <v>19</v>
      </c>
      <c r="BC14" s="1406">
        <v>66.788750699999909</v>
      </c>
      <c r="BD14">
        <v>64.144408700000085</v>
      </c>
      <c r="BE14">
        <v>63.285082409999966</v>
      </c>
      <c r="BF14">
        <v>54.860097879999913</v>
      </c>
      <c r="BG14">
        <v>56.507304999999917</v>
      </c>
      <c r="BH14">
        <v>56.701982880000024</v>
      </c>
      <c r="BI14">
        <v>60.262172219999854</v>
      </c>
      <c r="BJ14">
        <v>61.142793570000322</v>
      </c>
      <c r="BK14">
        <v>61.064857720000099</v>
      </c>
      <c r="BL14">
        <v>64.966887760000162</v>
      </c>
      <c r="BM14">
        <v>62.863424929999773</v>
      </c>
      <c r="BN14">
        <v>73.037511050000006</v>
      </c>
      <c r="BO14">
        <v>745.62527482000553</v>
      </c>
    </row>
    <row r="15" spans="1:67" ht="18.75" customHeight="1">
      <c r="B15" s="692">
        <f t="shared" si="2"/>
        <v>7</v>
      </c>
      <c r="C15" s="693" t="str">
        <f t="shared" si="0"/>
        <v>Electroperú S.A.</v>
      </c>
      <c r="D15" s="1215">
        <v>511.74854299999993</v>
      </c>
      <c r="E15" s="711">
        <v>480.58942200000007</v>
      </c>
      <c r="F15" s="711">
        <v>365.00328199999996</v>
      </c>
      <c r="G15" s="711">
        <v>276.620634</v>
      </c>
      <c r="H15" s="711">
        <v>312.12398799999994</v>
      </c>
      <c r="I15" s="711">
        <v>372.56889300000006</v>
      </c>
      <c r="J15" s="711">
        <v>479.18517900000006</v>
      </c>
      <c r="K15" s="711">
        <v>508.49687399999999</v>
      </c>
      <c r="L15" s="711">
        <v>463.36706099999992</v>
      </c>
      <c r="M15" s="711">
        <v>509.74492399999997</v>
      </c>
      <c r="N15" s="711">
        <v>491.46034099999997</v>
      </c>
      <c r="O15" s="1216">
        <v>526.37574600000005</v>
      </c>
      <c r="P15" s="1217">
        <f t="shared" si="1"/>
        <v>5297.2848869999989</v>
      </c>
      <c r="Q15" s="2"/>
      <c r="AI15" s="1729"/>
      <c r="AJ15" s="1446" t="s">
        <v>347</v>
      </c>
      <c r="AK15" s="1447">
        <v>3.9392484999999997</v>
      </c>
      <c r="AL15" s="1447">
        <v>4.8586910999999997</v>
      </c>
      <c r="AM15" s="1447">
        <v>3.2621811999999997</v>
      </c>
      <c r="AN15" s="1447">
        <v>1.3205056999999998</v>
      </c>
      <c r="AO15" s="1447">
        <v>2.7065342000000001</v>
      </c>
      <c r="AP15" s="1447">
        <v>4.6683601000000001</v>
      </c>
      <c r="AQ15" s="1447">
        <v>4.8362354000000005</v>
      </c>
      <c r="AR15" s="1447">
        <v>4.6024018999999994</v>
      </c>
      <c r="AS15" s="1447">
        <v>4.6872398999999998</v>
      </c>
      <c r="AT15" s="1447">
        <v>4.7680076000000007</v>
      </c>
      <c r="AU15" s="1447">
        <v>4.8461099999999986</v>
      </c>
      <c r="AV15" s="1447">
        <v>5.175441600000001</v>
      </c>
      <c r="AW15" s="1447">
        <v>49.670957199999997</v>
      </c>
      <c r="AX15" s="1444"/>
      <c r="BB15" s="1406" t="s">
        <v>176</v>
      </c>
      <c r="BC15" s="1406">
        <v>66.807474400000061</v>
      </c>
      <c r="BD15">
        <v>64.245752699999912</v>
      </c>
      <c r="BE15">
        <v>59.39005550000018</v>
      </c>
      <c r="BF15">
        <v>59.087731300000065</v>
      </c>
      <c r="BG15">
        <v>53.852249400000098</v>
      </c>
      <c r="BH15">
        <v>51.533489200000126</v>
      </c>
      <c r="BI15">
        <v>51.064102900000115</v>
      </c>
      <c r="BJ15">
        <v>54.391235199999706</v>
      </c>
      <c r="BK15">
        <v>55.895085100000095</v>
      </c>
      <c r="BL15">
        <v>62.43566720000004</v>
      </c>
      <c r="BM15">
        <v>61.523482500000036</v>
      </c>
      <c r="BN15">
        <v>64.503169399999933</v>
      </c>
      <c r="BO15">
        <v>704.72949479998954</v>
      </c>
    </row>
    <row r="16" spans="1:67" ht="18.75" customHeight="1">
      <c r="B16" s="692">
        <f t="shared" si="2"/>
        <v>8</v>
      </c>
      <c r="C16" s="693" t="str">
        <f t="shared" si="0"/>
        <v>Empresa de Generación Eléctrica de Arequipa S.A.</v>
      </c>
      <c r="D16" s="1215">
        <v>3.9392484999999997</v>
      </c>
      <c r="E16" s="711">
        <v>4.8586910999999997</v>
      </c>
      <c r="F16" s="711">
        <v>3.2621811999999997</v>
      </c>
      <c r="G16" s="711">
        <v>1.3205056999999998</v>
      </c>
      <c r="H16" s="711">
        <v>2.7065342000000001</v>
      </c>
      <c r="I16" s="711">
        <v>4.6683601000000001</v>
      </c>
      <c r="J16" s="711">
        <v>4.8362354000000005</v>
      </c>
      <c r="K16" s="711">
        <v>4.6024018999999994</v>
      </c>
      <c r="L16" s="711">
        <v>4.6872398999999998</v>
      </c>
      <c r="M16" s="711">
        <v>4.7680076000000007</v>
      </c>
      <c r="N16" s="711">
        <v>4.8461099999999986</v>
      </c>
      <c r="O16" s="1216">
        <v>5.175441600000001</v>
      </c>
      <c r="P16" s="1217">
        <f t="shared" si="1"/>
        <v>49.670957199999989</v>
      </c>
      <c r="Q16" s="2"/>
      <c r="AI16" s="1729"/>
      <c r="AJ16" s="1446" t="s">
        <v>272</v>
      </c>
      <c r="AK16" s="1447">
        <v>1.8329838000000001</v>
      </c>
      <c r="AL16" s="1447">
        <v>1.8261844999999999</v>
      </c>
      <c r="AM16" s="1447">
        <v>1.7200945999999999</v>
      </c>
      <c r="AN16" s="1447">
        <v>1.3550701000000001</v>
      </c>
      <c r="AO16" s="1447">
        <v>1.6171690000000001</v>
      </c>
      <c r="AP16" s="1447">
        <v>1.4651255999999999</v>
      </c>
      <c r="AQ16" s="1447">
        <v>1.7298839000000001</v>
      </c>
      <c r="AR16" s="1447">
        <v>2.2976424000000004</v>
      </c>
      <c r="AS16" s="1447">
        <v>2.5089598000000004</v>
      </c>
      <c r="AT16" s="1447">
        <v>2.8042064999999998</v>
      </c>
      <c r="AU16" s="1447">
        <v>2.5201994999999999</v>
      </c>
      <c r="AV16" s="1447">
        <v>2.6533384</v>
      </c>
      <c r="AW16" s="1447">
        <v>24.3308581</v>
      </c>
      <c r="AX16" s="1444"/>
      <c r="BB16" s="1406" t="s">
        <v>10</v>
      </c>
      <c r="BC16" s="1406">
        <v>55.836560699999787</v>
      </c>
      <c r="BD16">
        <v>54.808892200000059</v>
      </c>
      <c r="BE16">
        <v>54.169680699999823</v>
      </c>
      <c r="BF16">
        <v>48.228456600000406</v>
      </c>
      <c r="BG16">
        <v>45.164115899999715</v>
      </c>
      <c r="BH16">
        <v>45.932354099999806</v>
      </c>
      <c r="BI16">
        <v>51.456771500000343</v>
      </c>
      <c r="BJ16">
        <v>54.675672399999847</v>
      </c>
      <c r="BK16">
        <v>52.534066600000038</v>
      </c>
      <c r="BL16">
        <v>52.650359399999836</v>
      </c>
      <c r="BM16">
        <v>55.532344599999945</v>
      </c>
      <c r="BN16">
        <v>54.036605400000198</v>
      </c>
      <c r="BO16">
        <v>625.02588009999874</v>
      </c>
    </row>
    <row r="17" spans="2:67" ht="18.75" customHeight="1">
      <c r="B17" s="692">
        <f t="shared" si="2"/>
        <v>9</v>
      </c>
      <c r="C17" s="693" t="str">
        <f t="shared" si="0"/>
        <v>Empresa de Generación Eléctrica del Sur S.A.</v>
      </c>
      <c r="D17" s="1215">
        <v>1.8329838000000001</v>
      </c>
      <c r="E17" s="711">
        <v>1.8261844999999999</v>
      </c>
      <c r="F17" s="711">
        <v>1.7200945999999999</v>
      </c>
      <c r="G17" s="711">
        <v>1.3550701000000001</v>
      </c>
      <c r="H17" s="711">
        <v>1.6171690000000001</v>
      </c>
      <c r="I17" s="711">
        <v>1.4651255999999999</v>
      </c>
      <c r="J17" s="711">
        <v>1.7298839000000001</v>
      </c>
      <c r="K17" s="711">
        <v>2.2976424000000004</v>
      </c>
      <c r="L17" s="711">
        <v>2.5089598000000004</v>
      </c>
      <c r="M17" s="711">
        <v>2.8042064999999998</v>
      </c>
      <c r="N17" s="711">
        <v>2.5201994999999999</v>
      </c>
      <c r="O17" s="1216">
        <v>2.6533384</v>
      </c>
      <c r="P17" s="1217">
        <f t="shared" si="1"/>
        <v>24.3308581</v>
      </c>
      <c r="Q17" s="2"/>
      <c r="AI17" s="1729"/>
      <c r="AJ17" s="1446" t="s">
        <v>348</v>
      </c>
      <c r="AK17" s="1447">
        <v>22.886552600000002</v>
      </c>
      <c r="AL17" s="1447">
        <v>22.3623853</v>
      </c>
      <c r="AM17" s="1447">
        <v>17.622254399999996</v>
      </c>
      <c r="AN17" s="1447">
        <v>19.6775193</v>
      </c>
      <c r="AO17" s="1447">
        <v>23.2898201</v>
      </c>
      <c r="AP17" s="1447">
        <v>22.283031600000001</v>
      </c>
      <c r="AQ17" s="1447">
        <v>15.312815099999998</v>
      </c>
      <c r="AR17" s="1447">
        <v>21.952679400000001</v>
      </c>
      <c r="AS17" s="1447">
        <v>21.517713000000001</v>
      </c>
      <c r="AT17" s="1447">
        <v>22.985287700000001</v>
      </c>
      <c r="AU17" s="1447">
        <v>22.7511598</v>
      </c>
      <c r="AV17" s="1447">
        <v>23.569679000000001</v>
      </c>
      <c r="AW17" s="1447">
        <v>256.21089730000006</v>
      </c>
      <c r="AX17" s="1444"/>
      <c r="BB17" s="1406" t="s">
        <v>20</v>
      </c>
      <c r="BC17" s="1406">
        <v>35.758144699999924</v>
      </c>
      <c r="BD17">
        <v>33.567805800000002</v>
      </c>
      <c r="BE17">
        <v>32.832667199999982</v>
      </c>
      <c r="BF17">
        <v>31.74613389999999</v>
      </c>
      <c r="BG17">
        <v>29.478698399999931</v>
      </c>
      <c r="BH17">
        <v>29.103771099999999</v>
      </c>
      <c r="BI17">
        <v>30.513627100000019</v>
      </c>
      <c r="BJ17">
        <v>30.34543360000001</v>
      </c>
      <c r="BK17">
        <v>30.610969549999997</v>
      </c>
      <c r="BL17">
        <v>31.9557711</v>
      </c>
      <c r="BM17">
        <v>31.387807999999957</v>
      </c>
      <c r="BN17">
        <v>34.65621900000005</v>
      </c>
      <c r="BO17">
        <v>381.95704945000381</v>
      </c>
    </row>
    <row r="18" spans="2:67" ht="18.75" customHeight="1">
      <c r="B18" s="692">
        <f t="shared" si="2"/>
        <v>10</v>
      </c>
      <c r="C18" s="693" t="str">
        <f t="shared" si="0"/>
        <v>Empresa de Generación Eléctrica Machupicchu S.A.</v>
      </c>
      <c r="D18" s="1215">
        <v>22.886552600000002</v>
      </c>
      <c r="E18" s="711">
        <v>22.3623853</v>
      </c>
      <c r="F18" s="711">
        <v>17.622254399999996</v>
      </c>
      <c r="G18" s="711">
        <v>19.6775193</v>
      </c>
      <c r="H18" s="711">
        <v>23.2898201</v>
      </c>
      <c r="I18" s="711">
        <v>22.283031600000001</v>
      </c>
      <c r="J18" s="711">
        <v>15.312815099999998</v>
      </c>
      <c r="K18" s="711">
        <v>21.952679400000001</v>
      </c>
      <c r="L18" s="711">
        <v>21.517713000000001</v>
      </c>
      <c r="M18" s="711">
        <v>22.985287700000001</v>
      </c>
      <c r="N18" s="711">
        <v>22.7511598</v>
      </c>
      <c r="O18" s="1216">
        <v>23.569679000000001</v>
      </c>
      <c r="P18" s="1217">
        <f t="shared" si="1"/>
        <v>256.2108973</v>
      </c>
      <c r="Q18" s="2"/>
      <c r="AI18" s="1729"/>
      <c r="AJ18" s="1446" t="s">
        <v>51</v>
      </c>
      <c r="AK18" s="1447">
        <v>16.273350999999998</v>
      </c>
      <c r="AL18" s="1447">
        <v>18.425672999999996</v>
      </c>
      <c r="AM18" s="1447">
        <v>14.77355</v>
      </c>
      <c r="AN18" s="1447">
        <v>9.0366740000000014</v>
      </c>
      <c r="AO18" s="1447">
        <v>12.294519999999999</v>
      </c>
      <c r="AP18" s="1447">
        <v>21.162105000000004</v>
      </c>
      <c r="AQ18" s="1447">
        <v>18.481665</v>
      </c>
      <c r="AR18" s="1447">
        <v>15.528796000000003</v>
      </c>
      <c r="AS18" s="1447">
        <v>17.392516000000001</v>
      </c>
      <c r="AT18" s="1447">
        <v>16.836264</v>
      </c>
      <c r="AU18" s="1447">
        <v>21.102971999999998</v>
      </c>
      <c r="AV18" s="1447">
        <v>23.229035</v>
      </c>
      <c r="AW18" s="1447">
        <v>204.53712099999987</v>
      </c>
      <c r="AX18" s="1444"/>
      <c r="BB18" s="1406" t="s">
        <v>8</v>
      </c>
      <c r="BC18" s="1406">
        <v>29.349010299999993</v>
      </c>
      <c r="BD18">
        <v>28.793539010000092</v>
      </c>
      <c r="BE18">
        <v>27.340917109999925</v>
      </c>
      <c r="BF18">
        <v>25.502173899999974</v>
      </c>
      <c r="BG18">
        <v>21.804829300000023</v>
      </c>
      <c r="BH18">
        <v>24.089396890000007</v>
      </c>
      <c r="BI18">
        <v>25.210381400000085</v>
      </c>
      <c r="BJ18">
        <v>33.518471400000003</v>
      </c>
      <c r="BK18">
        <v>28.115980290000067</v>
      </c>
      <c r="BL18">
        <v>29.308476889999998</v>
      </c>
      <c r="BM18">
        <v>29.747379409999986</v>
      </c>
      <c r="BN18">
        <v>29.97443028999999</v>
      </c>
      <c r="BO18">
        <v>332.75498618999973</v>
      </c>
    </row>
    <row r="19" spans="2:67" ht="18.75" customHeight="1">
      <c r="B19" s="692">
        <v>11</v>
      </c>
      <c r="C19" s="693" t="str">
        <f t="shared" si="0"/>
        <v>Empresa de Generación Eléctrica San Gabán S.A.</v>
      </c>
      <c r="D19" s="1215">
        <v>16.273350999999998</v>
      </c>
      <c r="E19" s="711">
        <v>18.425672999999996</v>
      </c>
      <c r="F19" s="711">
        <v>14.77355</v>
      </c>
      <c r="G19" s="711">
        <v>9.0366740000000014</v>
      </c>
      <c r="H19" s="711">
        <v>12.294519999999999</v>
      </c>
      <c r="I19" s="711">
        <v>21.162105000000004</v>
      </c>
      <c r="J19" s="711">
        <v>18.481665</v>
      </c>
      <c r="K19" s="711">
        <v>15.528796000000003</v>
      </c>
      <c r="L19" s="711">
        <v>17.392516000000001</v>
      </c>
      <c r="M19" s="711">
        <v>16.836264</v>
      </c>
      <c r="N19" s="711">
        <v>21.102971999999998</v>
      </c>
      <c r="O19" s="1216">
        <v>23.229035</v>
      </c>
      <c r="P19" s="1217">
        <f t="shared" si="1"/>
        <v>204.53712099999998</v>
      </c>
      <c r="Q19" s="2"/>
      <c r="AI19" s="1729"/>
      <c r="AJ19" s="1446" t="s">
        <v>52</v>
      </c>
      <c r="AK19" s="1447">
        <v>54.194982799999998</v>
      </c>
      <c r="AL19" s="1447">
        <v>50.827508100000003</v>
      </c>
      <c r="AM19" s="1447">
        <v>36.324891300000004</v>
      </c>
      <c r="AN19" s="1447">
        <v>21.038342800000002</v>
      </c>
      <c r="AO19" s="1447">
        <v>24.574502799999998</v>
      </c>
      <c r="AP19" s="1447">
        <v>43.810578500000013</v>
      </c>
      <c r="AQ19" s="1447">
        <v>42.700178199999996</v>
      </c>
      <c r="AR19" s="1447">
        <v>42.599580400000001</v>
      </c>
      <c r="AS19" s="1447">
        <v>48.302275300000005</v>
      </c>
      <c r="AT19" s="1447">
        <v>48.494136800000007</v>
      </c>
      <c r="AU19" s="1447">
        <v>47.615155900000005</v>
      </c>
      <c r="AV19" s="1447">
        <v>44.3180513</v>
      </c>
      <c r="AW19" s="1447">
        <v>504.80018419999982</v>
      </c>
      <c r="AX19" s="1444"/>
      <c r="BB19" s="1406" t="s">
        <v>12</v>
      </c>
      <c r="BC19" s="1406">
        <v>25.616913099999977</v>
      </c>
      <c r="BD19">
        <v>23.653266899999991</v>
      </c>
      <c r="BE19">
        <v>22.765470999999998</v>
      </c>
      <c r="BF19">
        <v>20.768990900000009</v>
      </c>
      <c r="BG19">
        <v>19.643155900000007</v>
      </c>
      <c r="BH19">
        <v>18.249888099999982</v>
      </c>
      <c r="BI19">
        <v>22.223115100000047</v>
      </c>
      <c r="BJ19">
        <v>24.137255800000066</v>
      </c>
      <c r="BK19">
        <v>24.218116399999978</v>
      </c>
      <c r="BL19">
        <v>25.779895099999976</v>
      </c>
      <c r="BM19">
        <v>25.026191100000059</v>
      </c>
      <c r="BN19">
        <v>24.608386800000041</v>
      </c>
      <c r="BO19">
        <v>276.69064619999983</v>
      </c>
    </row>
    <row r="20" spans="2:67" ht="18.75" customHeight="1">
      <c r="B20" s="692">
        <v>12</v>
      </c>
      <c r="C20" s="693" t="str">
        <f t="shared" si="0"/>
        <v>Empresa de Generación Huanza S.A.</v>
      </c>
      <c r="D20" s="1215">
        <v>54.194982799999998</v>
      </c>
      <c r="E20" s="711">
        <v>50.827508100000003</v>
      </c>
      <c r="F20" s="711">
        <v>36.324891300000004</v>
      </c>
      <c r="G20" s="711">
        <v>21.038342800000002</v>
      </c>
      <c r="H20" s="711">
        <v>24.574502799999998</v>
      </c>
      <c r="I20" s="711">
        <v>43.810578500000013</v>
      </c>
      <c r="J20" s="711">
        <v>42.700178199999996</v>
      </c>
      <c r="K20" s="711">
        <v>42.599580400000001</v>
      </c>
      <c r="L20" s="711">
        <v>48.302275300000005</v>
      </c>
      <c r="M20" s="711">
        <v>48.494136800000007</v>
      </c>
      <c r="N20" s="711">
        <v>47.615155900000005</v>
      </c>
      <c r="O20" s="1216">
        <v>44.3180513</v>
      </c>
      <c r="P20" s="1217">
        <f t="shared" si="1"/>
        <v>504.80018419999999</v>
      </c>
      <c r="Q20" s="2"/>
      <c r="AI20" s="1729"/>
      <c r="AJ20" s="1446" t="s">
        <v>240</v>
      </c>
      <c r="AK20" s="1447">
        <v>382.37513340000027</v>
      </c>
      <c r="AL20" s="1447">
        <v>370.30974820000012</v>
      </c>
      <c r="AM20" s="1447">
        <v>327.67357129999999</v>
      </c>
      <c r="AN20" s="1447">
        <v>201.65105719999997</v>
      </c>
      <c r="AO20" s="1447">
        <v>282.44677129999985</v>
      </c>
      <c r="AP20" s="1447">
        <v>361.60872240000049</v>
      </c>
      <c r="AQ20" s="1447">
        <v>408.72914230000021</v>
      </c>
      <c r="AR20" s="1447">
        <v>390.16207529999986</v>
      </c>
      <c r="AS20" s="1447">
        <v>375.41783790000017</v>
      </c>
      <c r="AT20" s="1447">
        <v>403.88233779999996</v>
      </c>
      <c r="AU20" s="1447">
        <v>411.0802688000004</v>
      </c>
      <c r="AV20" s="1447">
        <v>419.61617469999982</v>
      </c>
      <c r="AW20" s="1447">
        <v>4334.9528406000072</v>
      </c>
      <c r="AX20" s="1444"/>
      <c r="BB20" s="1406" t="s">
        <v>236</v>
      </c>
      <c r="BC20" s="1406">
        <v>26.184769500000009</v>
      </c>
      <c r="BD20">
        <v>23.817381300000008</v>
      </c>
      <c r="BE20">
        <v>22.563869100000009</v>
      </c>
      <c r="BF20">
        <v>19.721653000000007</v>
      </c>
      <c r="BG20">
        <v>19.268029600000009</v>
      </c>
      <c r="BH20">
        <v>17.224649700000011</v>
      </c>
      <c r="BI20">
        <v>18.439535799999991</v>
      </c>
      <c r="BJ20">
        <v>19.302285300000005</v>
      </c>
      <c r="BK20">
        <v>20.958725300000005</v>
      </c>
      <c r="BL20">
        <v>24.855480800000009</v>
      </c>
      <c r="BM20">
        <v>24.308425700000011</v>
      </c>
      <c r="BN20">
        <v>25.95690440000001</v>
      </c>
      <c r="BO20">
        <v>262.60170950000008</v>
      </c>
    </row>
    <row r="21" spans="2:67" ht="18.75" customHeight="1">
      <c r="B21" s="692">
        <v>13</v>
      </c>
      <c r="C21" s="693" t="str">
        <f t="shared" si="0"/>
        <v>Enel Generación Perú S.A.A.</v>
      </c>
      <c r="D21" s="1215">
        <v>382.37513340000027</v>
      </c>
      <c r="E21" s="711">
        <v>370.30974820000012</v>
      </c>
      <c r="F21" s="711">
        <v>327.67357129999999</v>
      </c>
      <c r="G21" s="711">
        <v>201.65105719999997</v>
      </c>
      <c r="H21" s="711">
        <v>282.44677129999985</v>
      </c>
      <c r="I21" s="711">
        <v>361.60872240000049</v>
      </c>
      <c r="J21" s="711">
        <v>408.72914230000021</v>
      </c>
      <c r="K21" s="711">
        <v>390.16207529999986</v>
      </c>
      <c r="L21" s="711">
        <v>375.41783790000017</v>
      </c>
      <c r="M21" s="711">
        <v>403.88233779999996</v>
      </c>
      <c r="N21" s="711">
        <v>411.0802688000004</v>
      </c>
      <c r="O21" s="1216">
        <v>419.61617469999982</v>
      </c>
      <c r="P21" s="1217">
        <f t="shared" si="1"/>
        <v>4334.9528406000009</v>
      </c>
      <c r="Q21" s="2"/>
      <c r="AI21" s="1729"/>
      <c r="AJ21" s="1446" t="s">
        <v>241</v>
      </c>
      <c r="AK21" s="1447">
        <v>6.9586196999999999</v>
      </c>
      <c r="AL21" s="1447">
        <v>6.4553738000000003</v>
      </c>
      <c r="AM21" s="1447">
        <v>5.7679803000000005</v>
      </c>
      <c r="AN21" s="1447">
        <v>4.7759385999999999</v>
      </c>
      <c r="AO21" s="1447">
        <v>5.3073915999999999</v>
      </c>
      <c r="AP21" s="1447">
        <v>4.8841045000000003</v>
      </c>
      <c r="AQ21" s="1447">
        <v>5.4100380999999995</v>
      </c>
      <c r="AR21" s="1447">
        <v>5.6045372000000002</v>
      </c>
      <c r="AS21" s="1447">
        <v>5.5394275000000004</v>
      </c>
      <c r="AT21" s="1447">
        <v>6.1787293000000005</v>
      </c>
      <c r="AU21" s="1447">
        <v>5.7315961</v>
      </c>
      <c r="AV21" s="1447">
        <v>6.2680061000000009</v>
      </c>
      <c r="AW21" s="1447">
        <v>68.881742799999998</v>
      </c>
      <c r="AX21" s="1444"/>
      <c r="BB21" s="1406" t="s">
        <v>24</v>
      </c>
      <c r="BC21" s="1406">
        <v>2.8790879000000005</v>
      </c>
      <c r="BD21">
        <v>2.7227271999999965</v>
      </c>
      <c r="BE21">
        <v>2.6294962999999996</v>
      </c>
      <c r="BF21">
        <v>2.3643229000000003</v>
      </c>
      <c r="BG21">
        <v>2.3386850000000026</v>
      </c>
      <c r="BH21">
        <v>2.692657999999998</v>
      </c>
      <c r="BI21">
        <v>2.7374437999999981</v>
      </c>
      <c r="BJ21">
        <v>2.1010629000000001</v>
      </c>
      <c r="BK21">
        <v>2.2659288000000011</v>
      </c>
      <c r="BL21">
        <v>2.211415600000004</v>
      </c>
      <c r="BM21">
        <v>2.3598993000000008</v>
      </c>
      <c r="BN21">
        <v>2.3973455000000001</v>
      </c>
      <c r="BO21">
        <v>29.700073200000173</v>
      </c>
    </row>
    <row r="22" spans="2:67" ht="18.75" customHeight="1">
      <c r="B22" s="692">
        <v>14</v>
      </c>
      <c r="C22" s="693" t="str">
        <f t="shared" si="0"/>
        <v>Enel Generación Piura S.A.</v>
      </c>
      <c r="D22" s="1215">
        <v>6.9586196999999999</v>
      </c>
      <c r="E22" s="711">
        <v>6.4553738000000003</v>
      </c>
      <c r="F22" s="711">
        <v>5.7679803000000005</v>
      </c>
      <c r="G22" s="711">
        <v>4.7759385999999999</v>
      </c>
      <c r="H22" s="711">
        <v>5.3073915999999999</v>
      </c>
      <c r="I22" s="711">
        <v>4.8841045000000003</v>
      </c>
      <c r="J22" s="711">
        <v>5.4100380999999995</v>
      </c>
      <c r="K22" s="711">
        <v>5.6045372000000002</v>
      </c>
      <c r="L22" s="711">
        <v>5.5394275000000004</v>
      </c>
      <c r="M22" s="711">
        <v>6.1787293000000005</v>
      </c>
      <c r="N22" s="711">
        <v>5.7315961</v>
      </c>
      <c r="O22" s="1216">
        <v>6.2680061000000009</v>
      </c>
      <c r="P22" s="1217">
        <f t="shared" si="1"/>
        <v>68.881742800000012</v>
      </c>
      <c r="Q22" s="2"/>
      <c r="AI22" s="1729"/>
      <c r="AJ22" s="1446" t="s">
        <v>349</v>
      </c>
      <c r="AK22" s="1447">
        <v>337.08281449999993</v>
      </c>
      <c r="AL22" s="1447">
        <v>319.19810899999982</v>
      </c>
      <c r="AM22" s="1447">
        <v>301.40828540000001</v>
      </c>
      <c r="AN22" s="1447">
        <v>184.32206180000003</v>
      </c>
      <c r="AO22" s="1447">
        <v>194.29969110000002</v>
      </c>
      <c r="AP22" s="1447">
        <v>291.23132360000011</v>
      </c>
      <c r="AQ22" s="1447">
        <v>278.22168599999998</v>
      </c>
      <c r="AR22" s="1447">
        <v>291.36732540000003</v>
      </c>
      <c r="AS22" s="1447">
        <v>271.81225580000017</v>
      </c>
      <c r="AT22" s="1447">
        <v>302.30986020000012</v>
      </c>
      <c r="AU22" s="1447">
        <v>300.84883830000001</v>
      </c>
      <c r="AV22" s="1447">
        <v>309.49965019999985</v>
      </c>
      <c r="AW22" s="1447">
        <v>3381.601901299995</v>
      </c>
      <c r="AX22" s="1444"/>
      <c r="BB22" s="1406" t="s">
        <v>269</v>
      </c>
      <c r="BC22" s="1406">
        <v>2.1505713000000002</v>
      </c>
      <c r="BD22">
        <v>1.9968414999999999</v>
      </c>
      <c r="BE22">
        <v>2.0300042000000005</v>
      </c>
      <c r="BF22">
        <v>1.613729699999999</v>
      </c>
      <c r="BG22">
        <v>1.4499591000000001</v>
      </c>
      <c r="BH22">
        <v>1.1440585999999999</v>
      </c>
      <c r="BI22">
        <v>1.0235522000000004</v>
      </c>
      <c r="BJ22">
        <v>2.1149148999999987</v>
      </c>
      <c r="BK22">
        <v>1.1759780999999996</v>
      </c>
      <c r="BL22">
        <v>1.2712353999999997</v>
      </c>
      <c r="BM22">
        <v>1.4282772999999993</v>
      </c>
      <c r="BN22">
        <v>1.6513697999999997</v>
      </c>
      <c r="BO22">
        <v>19.050492100000039</v>
      </c>
    </row>
    <row r="23" spans="2:67" ht="18.75" customHeight="1">
      <c r="B23" s="692">
        <v>15</v>
      </c>
      <c r="C23" s="693" t="str">
        <f t="shared" si="0"/>
        <v>Engie Energía Perú S.A.</v>
      </c>
      <c r="D23" s="1215">
        <v>337.08281449999993</v>
      </c>
      <c r="E23" s="711">
        <v>319.19810899999982</v>
      </c>
      <c r="F23" s="711">
        <v>301.40828540000001</v>
      </c>
      <c r="G23" s="711">
        <v>184.32206180000003</v>
      </c>
      <c r="H23" s="711">
        <v>194.29969110000002</v>
      </c>
      <c r="I23" s="711">
        <v>291.23132360000011</v>
      </c>
      <c r="J23" s="711">
        <v>278.22168599999998</v>
      </c>
      <c r="K23" s="711">
        <v>291.36732540000003</v>
      </c>
      <c r="L23" s="711">
        <v>271.81225580000017</v>
      </c>
      <c r="M23" s="711">
        <v>302.30986020000012</v>
      </c>
      <c r="N23" s="711">
        <v>300.84883830000001</v>
      </c>
      <c r="O23" s="1216">
        <v>309.49965019999985</v>
      </c>
      <c r="P23" s="1217">
        <f t="shared" si="1"/>
        <v>3381.6019012999996</v>
      </c>
      <c r="Q23" s="2"/>
      <c r="AI23" s="1729"/>
      <c r="AJ23" s="1446" t="s">
        <v>242</v>
      </c>
      <c r="AK23" s="1447">
        <v>6.6439842999999996</v>
      </c>
      <c r="AL23" s="1447">
        <v>6.511144100000001</v>
      </c>
      <c r="AM23" s="1447">
        <v>4.0467073000000005</v>
      </c>
      <c r="AN23" s="1447">
        <v>2.9089743000000006</v>
      </c>
      <c r="AO23" s="1447">
        <v>4.3464539000000002</v>
      </c>
      <c r="AP23" s="1447">
        <v>5.008399100000001</v>
      </c>
      <c r="AQ23" s="1447">
        <v>6.6966240000000008</v>
      </c>
      <c r="AR23" s="1447">
        <v>8.3787260000000003</v>
      </c>
      <c r="AS23" s="1447">
        <v>9.0573089000000007</v>
      </c>
      <c r="AT23" s="1447">
        <v>9.5101185000000008</v>
      </c>
      <c r="AU23" s="1447">
        <v>9.2242636000000005</v>
      </c>
      <c r="AV23" s="1447">
        <v>8.9116533000000011</v>
      </c>
      <c r="AW23" s="1447">
        <v>81.244357300000019</v>
      </c>
      <c r="AX23" s="1444"/>
      <c r="BB23" s="1406" t="s">
        <v>26</v>
      </c>
      <c r="BC23" s="1406">
        <v>1.3961300000000003</v>
      </c>
      <c r="BD23">
        <v>1.3587109000000004</v>
      </c>
      <c r="BE23">
        <v>1.2630538999999998</v>
      </c>
      <c r="BF23">
        <v>1.2871049999999993</v>
      </c>
      <c r="BG23">
        <v>1.1353134</v>
      </c>
      <c r="BH23">
        <v>1.1624099999999995</v>
      </c>
      <c r="BI23">
        <v>1.1852410999999996</v>
      </c>
      <c r="BJ23">
        <v>1.2580511999999993</v>
      </c>
      <c r="BK23">
        <v>1.3010083000000012</v>
      </c>
      <c r="BL23">
        <v>1.2923987000000003</v>
      </c>
      <c r="BM23">
        <v>1.4259744000000008</v>
      </c>
      <c r="BN23">
        <v>1.3927449000000005</v>
      </c>
      <c r="BO23">
        <v>15.458141800000021</v>
      </c>
    </row>
    <row r="24" spans="2:67" ht="18.75" customHeight="1">
      <c r="B24" s="692">
        <f t="shared" si="2"/>
        <v>16</v>
      </c>
      <c r="C24" s="693" t="str">
        <f t="shared" si="0"/>
        <v>Fénix Power Perú S.A.</v>
      </c>
      <c r="D24" s="1215">
        <v>6.6439842999999996</v>
      </c>
      <c r="E24" s="711">
        <v>6.511144100000001</v>
      </c>
      <c r="F24" s="711">
        <v>4.0467073000000005</v>
      </c>
      <c r="G24" s="711">
        <v>2.9089743000000006</v>
      </c>
      <c r="H24" s="711">
        <v>4.3464539000000002</v>
      </c>
      <c r="I24" s="711">
        <v>5.008399100000001</v>
      </c>
      <c r="J24" s="711">
        <v>6.6966240000000008</v>
      </c>
      <c r="K24" s="711">
        <v>8.3787260000000003</v>
      </c>
      <c r="L24" s="711">
        <v>9.0573089000000007</v>
      </c>
      <c r="M24" s="711">
        <v>9.5101185000000008</v>
      </c>
      <c r="N24" s="711">
        <v>9.2242636000000005</v>
      </c>
      <c r="O24" s="1216">
        <v>8.9116533000000011</v>
      </c>
      <c r="P24" s="1217">
        <f t="shared" si="1"/>
        <v>81.244357300000004</v>
      </c>
      <c r="Q24" s="2"/>
      <c r="AI24" s="1729"/>
      <c r="AJ24" s="1446" t="s">
        <v>53</v>
      </c>
      <c r="AK24" s="1448">
        <v>9.9183479999999999</v>
      </c>
      <c r="AL24" s="1448">
        <v>9.6967219999999994</v>
      </c>
      <c r="AM24" s="1448">
        <v>9.5782129999999999</v>
      </c>
      <c r="AN24" s="1448">
        <v>6.154329999999999</v>
      </c>
      <c r="AO24" s="1447">
        <v>9.1008530000000007</v>
      </c>
      <c r="AP24" s="1447">
        <v>8.9109400000000001</v>
      </c>
      <c r="AQ24" s="1447">
        <v>7.5285789999999997</v>
      </c>
      <c r="AR24" s="1447">
        <v>9.4721140000000013</v>
      </c>
      <c r="AS24" s="1447">
        <v>9.5044260000000005</v>
      </c>
      <c r="AT24" s="1447">
        <v>9.5274149999999995</v>
      </c>
      <c r="AU24" s="1447">
        <v>9.3828940000000003</v>
      </c>
      <c r="AV24" s="1447">
        <v>9.7240859999999998</v>
      </c>
      <c r="AW24" s="1447">
        <v>108.49892000000004</v>
      </c>
      <c r="AX24" s="1444"/>
      <c r="BB24" s="1406" t="s">
        <v>22</v>
      </c>
      <c r="BC24" s="1406">
        <v>1.1445125999999997</v>
      </c>
      <c r="BD24">
        <v>1.0988405000000001</v>
      </c>
      <c r="BE24">
        <v>1.1074318000000005</v>
      </c>
      <c r="BF24">
        <v>1.0852829000000004</v>
      </c>
      <c r="BG24">
        <v>1.0201662</v>
      </c>
      <c r="BH24">
        <v>0.97935990000000028</v>
      </c>
      <c r="BI24">
        <v>0.93038889999999985</v>
      </c>
      <c r="BJ24">
        <v>0.92109419999999975</v>
      </c>
      <c r="BK24">
        <v>0.93950789999999995</v>
      </c>
      <c r="BL24">
        <v>0.96769520000000009</v>
      </c>
      <c r="BM24">
        <v>0.98594969999999948</v>
      </c>
      <c r="BN24">
        <v>1.1831352000000002</v>
      </c>
      <c r="BO24">
        <v>12.36336499999998</v>
      </c>
    </row>
    <row r="25" spans="2:67" ht="18.75" customHeight="1">
      <c r="B25" s="692">
        <f t="shared" si="2"/>
        <v>17</v>
      </c>
      <c r="C25" s="693" t="str">
        <f t="shared" si="0"/>
        <v>Hidroeléctrica Huanchor S.A.C.</v>
      </c>
      <c r="D25" s="1215">
        <v>9.9183479999999999</v>
      </c>
      <c r="E25" s="711">
        <v>9.6967219999999994</v>
      </c>
      <c r="F25" s="711">
        <v>9.5782129999999999</v>
      </c>
      <c r="G25" s="711">
        <v>6.154329999999999</v>
      </c>
      <c r="H25" s="711">
        <v>9.1008530000000007</v>
      </c>
      <c r="I25" s="711">
        <v>8.9109400000000001</v>
      </c>
      <c r="J25" s="711">
        <v>7.5285789999999997</v>
      </c>
      <c r="K25" s="711">
        <v>9.4721140000000013</v>
      </c>
      <c r="L25" s="711">
        <v>9.5044260000000005</v>
      </c>
      <c r="M25" s="711">
        <v>9.5274149999999995</v>
      </c>
      <c r="N25" s="711">
        <v>9.3828940000000003</v>
      </c>
      <c r="O25" s="1216">
        <v>9.7240859999999998</v>
      </c>
      <c r="P25" s="1217">
        <f t="shared" si="1"/>
        <v>108.49892</v>
      </c>
      <c r="Q25" s="2"/>
      <c r="AI25" s="1729"/>
      <c r="AJ25" s="1446" t="s">
        <v>307</v>
      </c>
      <c r="AK25" s="1448">
        <v>0.88543430000000001</v>
      </c>
      <c r="AL25" s="1447">
        <v>0.66928120000000002</v>
      </c>
      <c r="AM25" s="1447">
        <v>0.73345309999999997</v>
      </c>
      <c r="AN25" s="1447">
        <v>0.73009580000000007</v>
      </c>
      <c r="AO25" s="1447">
        <v>0.84096599999999999</v>
      </c>
      <c r="AP25" s="1447">
        <v>0.95576440000000007</v>
      </c>
      <c r="AQ25" s="1447">
        <v>1.1238516999999999</v>
      </c>
      <c r="AR25" s="1447">
        <v>0.99887119999999996</v>
      </c>
      <c r="AS25" s="1447">
        <v>0.84174009999999999</v>
      </c>
      <c r="AT25" s="1447">
        <v>0.93078810000000001</v>
      </c>
      <c r="AU25" s="1447">
        <v>0.99323959999999989</v>
      </c>
      <c r="AV25" s="1447">
        <v>1.1238383999999999</v>
      </c>
      <c r="AW25" s="1447">
        <v>10.827323900000001</v>
      </c>
      <c r="AX25" s="1444"/>
      <c r="BB25" s="1406" t="s">
        <v>30</v>
      </c>
      <c r="BC25" s="1406">
        <v>0.98279889999999992</v>
      </c>
      <c r="BD25">
        <v>0.89893769999999984</v>
      </c>
      <c r="BE25">
        <v>0.88106899999999988</v>
      </c>
      <c r="BF25">
        <v>0.8145365</v>
      </c>
      <c r="BG25">
        <v>0.85137629999999986</v>
      </c>
      <c r="BH25">
        <v>0.89249459999999992</v>
      </c>
      <c r="BI25">
        <v>0.9104519000000002</v>
      </c>
      <c r="BJ25">
        <v>0.89787709999999998</v>
      </c>
      <c r="BK25">
        <v>0.89140370000000002</v>
      </c>
      <c r="BL25">
        <v>0.98794189999999971</v>
      </c>
      <c r="BM25">
        <v>0.99802769999999985</v>
      </c>
      <c r="BN25">
        <v>1.0188964</v>
      </c>
      <c r="BO25">
        <v>11.025811700000002</v>
      </c>
    </row>
    <row r="26" spans="2:67" ht="18.75" customHeight="1">
      <c r="B26" s="692">
        <f t="shared" si="2"/>
        <v>18</v>
      </c>
      <c r="C26" s="693" t="str">
        <f t="shared" si="0"/>
        <v>Huaura Power Group S.A.</v>
      </c>
      <c r="D26" s="1215">
        <v>0.88543430000000001</v>
      </c>
      <c r="E26" s="711">
        <v>0.66928120000000002</v>
      </c>
      <c r="F26" s="711">
        <v>0.73345309999999997</v>
      </c>
      <c r="G26" s="711">
        <v>0.73009580000000007</v>
      </c>
      <c r="H26" s="711">
        <v>0.84096599999999999</v>
      </c>
      <c r="I26" s="711">
        <v>0.95576440000000007</v>
      </c>
      <c r="J26" s="711">
        <v>1.1238516999999999</v>
      </c>
      <c r="K26" s="711">
        <v>0.99887119999999996</v>
      </c>
      <c r="L26" s="711">
        <v>0.84174009999999999</v>
      </c>
      <c r="M26" s="711">
        <v>0.93078810000000001</v>
      </c>
      <c r="N26" s="711">
        <v>0.99323959999999989</v>
      </c>
      <c r="O26" s="1216">
        <v>1.1238383999999999</v>
      </c>
      <c r="P26" s="1217">
        <f t="shared" si="1"/>
        <v>10.8273239</v>
      </c>
      <c r="Q26" s="2"/>
      <c r="AI26" s="1729"/>
      <c r="AJ26" s="1446" t="s">
        <v>308</v>
      </c>
      <c r="AK26" s="1447">
        <v>37.34185990000001</v>
      </c>
      <c r="AL26" s="1447">
        <v>36.934713900000006</v>
      </c>
      <c r="AM26" s="1447">
        <v>29.54448559999998</v>
      </c>
      <c r="AN26" s="1447">
        <v>20.883561900000014</v>
      </c>
      <c r="AO26" s="1447">
        <v>23.662088699999984</v>
      </c>
      <c r="AP26" s="1447">
        <v>27.398986699999995</v>
      </c>
      <c r="AQ26" s="1447">
        <v>33.166321199999999</v>
      </c>
      <c r="AR26" s="1447">
        <v>34.758065399999992</v>
      </c>
      <c r="AS26" s="1447">
        <v>34.962905300000003</v>
      </c>
      <c r="AT26" s="1447">
        <v>36.877596899999993</v>
      </c>
      <c r="AU26" s="1447">
        <v>37.611787800000023</v>
      </c>
      <c r="AV26" s="1447">
        <v>37.048919599999998</v>
      </c>
      <c r="AW26" s="1447">
        <v>390.19129290000052</v>
      </c>
      <c r="AX26" s="1444"/>
      <c r="BB26" s="1406" t="s">
        <v>266</v>
      </c>
      <c r="BC26" s="1406">
        <v>0.27235429999999988</v>
      </c>
      <c r="BD26">
        <v>0.25632660000000013</v>
      </c>
      <c r="BE26">
        <v>0.25103200000000003</v>
      </c>
      <c r="BF26">
        <v>0.24903890000000001</v>
      </c>
      <c r="BG26">
        <v>0.26542170000000004</v>
      </c>
      <c r="BH26">
        <v>0.26406299999999988</v>
      </c>
      <c r="BI26">
        <v>0.27553470000000008</v>
      </c>
      <c r="BJ26">
        <v>0.29733310000000013</v>
      </c>
      <c r="BK26">
        <v>0.3087017999999998</v>
      </c>
      <c r="BL26">
        <v>0.32782839999999991</v>
      </c>
      <c r="BM26">
        <v>0.29937150000000007</v>
      </c>
      <c r="BN26">
        <v>0.30966940000000004</v>
      </c>
      <c r="BO26">
        <v>3.3766753999999977</v>
      </c>
    </row>
    <row r="27" spans="2:67" ht="18.75" customHeight="1">
      <c r="B27" s="692">
        <f t="shared" si="2"/>
        <v>19</v>
      </c>
      <c r="C27" s="693" t="str">
        <f t="shared" si="0"/>
        <v>Inland Energy S.A.C.</v>
      </c>
      <c r="D27" s="1215">
        <v>37.34185990000001</v>
      </c>
      <c r="E27" s="711">
        <v>36.934713900000006</v>
      </c>
      <c r="F27" s="711">
        <v>29.54448559999998</v>
      </c>
      <c r="G27" s="711">
        <v>20.883561900000014</v>
      </c>
      <c r="H27" s="711">
        <v>23.662088699999984</v>
      </c>
      <c r="I27" s="711">
        <v>27.398986699999995</v>
      </c>
      <c r="J27" s="711">
        <v>33.166321199999999</v>
      </c>
      <c r="K27" s="711">
        <v>34.758065399999992</v>
      </c>
      <c r="L27" s="711">
        <v>34.962905300000003</v>
      </c>
      <c r="M27" s="711">
        <v>36.877596899999993</v>
      </c>
      <c r="N27" s="711">
        <v>37.611787800000023</v>
      </c>
      <c r="O27" s="1213">
        <v>37.048919599999998</v>
      </c>
      <c r="P27" s="1217">
        <f t="shared" si="1"/>
        <v>390.19129290000001</v>
      </c>
      <c r="Q27" s="2"/>
      <c r="AI27" s="1729"/>
      <c r="AJ27" s="1446" t="s">
        <v>54</v>
      </c>
      <c r="AK27" s="1447">
        <v>405.26044899999999</v>
      </c>
      <c r="AL27" s="1447">
        <v>375.55810200000008</v>
      </c>
      <c r="AM27" s="1447">
        <v>346.20073799999983</v>
      </c>
      <c r="AN27" s="1447">
        <v>270.18192500000004</v>
      </c>
      <c r="AO27" s="1447">
        <v>327.97553199999999</v>
      </c>
      <c r="AP27" s="1447">
        <v>362.31196100000028</v>
      </c>
      <c r="AQ27" s="1447">
        <v>401.17291999999998</v>
      </c>
      <c r="AR27" s="1447">
        <v>420.09111699999977</v>
      </c>
      <c r="AS27" s="1447">
        <v>408.99123800000012</v>
      </c>
      <c r="AT27" s="1447">
        <v>403.93998899999997</v>
      </c>
      <c r="AU27" s="1447">
        <v>397.30568289999974</v>
      </c>
      <c r="AV27" s="1447">
        <v>429.75190200000003</v>
      </c>
      <c r="AW27" s="1447">
        <v>4548.7415559000028</v>
      </c>
      <c r="AX27" s="1444"/>
      <c r="BB27" s="1406" t="s">
        <v>6</v>
      </c>
      <c r="BC27" s="1406">
        <v>0.29918630000000002</v>
      </c>
      <c r="BD27">
        <v>0.27861960000000002</v>
      </c>
      <c r="BE27">
        <v>0.25972600000000001</v>
      </c>
      <c r="BF27">
        <v>0.19147239999999999</v>
      </c>
      <c r="BG27">
        <v>0.19655700000000001</v>
      </c>
      <c r="BH27">
        <v>0.20957599999999998</v>
      </c>
      <c r="BI27">
        <v>0.2167925</v>
      </c>
      <c r="BJ27">
        <v>0.23991170000000003</v>
      </c>
      <c r="BK27">
        <v>0.23560520000000004</v>
      </c>
      <c r="BL27">
        <v>0.25148979999999999</v>
      </c>
      <c r="BM27">
        <v>0.2625188</v>
      </c>
      <c r="BN27">
        <v>0.28529740000000003</v>
      </c>
      <c r="BO27">
        <v>2.9267526999999989</v>
      </c>
    </row>
    <row r="28" spans="2:67" ht="18.75" customHeight="1">
      <c r="B28" s="692">
        <f t="shared" si="2"/>
        <v>20</v>
      </c>
      <c r="C28" s="693" t="str">
        <f t="shared" si="0"/>
        <v>Kallpa Generación S.A.</v>
      </c>
      <c r="D28" s="1215">
        <v>405.26044899999999</v>
      </c>
      <c r="E28" s="711">
        <v>375.55810200000008</v>
      </c>
      <c r="F28" s="711">
        <v>346.20073799999983</v>
      </c>
      <c r="G28" s="711">
        <v>270.18192500000004</v>
      </c>
      <c r="H28" s="711">
        <v>327.97553199999999</v>
      </c>
      <c r="I28" s="711">
        <v>362.31196100000028</v>
      </c>
      <c r="J28" s="711">
        <v>401.17291999999998</v>
      </c>
      <c r="K28" s="711">
        <v>420.09111699999977</v>
      </c>
      <c r="L28" s="711">
        <v>408.99123800000012</v>
      </c>
      <c r="M28" s="711">
        <v>403.93998899999997</v>
      </c>
      <c r="N28" s="711">
        <v>397.30568289999974</v>
      </c>
      <c r="O28" s="1216">
        <v>429.75190200000003</v>
      </c>
      <c r="P28" s="1217">
        <f t="shared" si="1"/>
        <v>4548.7415559000001</v>
      </c>
      <c r="Q28" s="2"/>
      <c r="AI28" s="1729"/>
      <c r="AJ28" s="1446" t="s">
        <v>309</v>
      </c>
      <c r="AK28" s="1447">
        <v>22.8545914</v>
      </c>
      <c r="AL28" s="1447">
        <v>21.352040399999996</v>
      </c>
      <c r="AM28" s="1447">
        <v>23.662484000000003</v>
      </c>
      <c r="AN28" s="1447">
        <v>22.982976199999996</v>
      </c>
      <c r="AO28" s="1447">
        <v>22.012074200000001</v>
      </c>
      <c r="AP28" s="1447">
        <v>24.3409412</v>
      </c>
      <c r="AQ28" s="1447">
        <v>34.208382399999991</v>
      </c>
      <c r="AR28" s="1447">
        <v>38.083990600000007</v>
      </c>
      <c r="AS28" s="1447">
        <v>33.791125699999995</v>
      </c>
      <c r="AT28" s="1447">
        <v>42.219434200000002</v>
      </c>
      <c r="AU28" s="1447">
        <v>44.0871505</v>
      </c>
      <c r="AV28" s="1447">
        <v>41.090719299999996</v>
      </c>
      <c r="AW28" s="1447">
        <v>370.68591009999994</v>
      </c>
      <c r="AX28" s="1444"/>
      <c r="BB28" s="1406" t="s">
        <v>264</v>
      </c>
      <c r="BC28" s="1406">
        <v>0.19038089999999999</v>
      </c>
      <c r="BD28">
        <v>0.1694707</v>
      </c>
      <c r="BE28">
        <v>0.181649</v>
      </c>
      <c r="BF28">
        <v>0.1670442</v>
      </c>
      <c r="BG28">
        <v>0.17091710000000002</v>
      </c>
      <c r="BH28">
        <v>0.18629130000000002</v>
      </c>
      <c r="BI28">
        <v>0.21249350000000006</v>
      </c>
      <c r="BJ28">
        <v>0.19908029999999999</v>
      </c>
      <c r="BK28">
        <v>0.23248409999999994</v>
      </c>
      <c r="BL28">
        <v>0.24166480000000001</v>
      </c>
      <c r="BM28">
        <v>0.25048480000000006</v>
      </c>
      <c r="BN28">
        <v>0.23490329999999995</v>
      </c>
      <c r="BO28">
        <v>2.4368639999999981</v>
      </c>
    </row>
    <row r="29" spans="2:67" ht="18.75" customHeight="1">
      <c r="B29" s="692">
        <f t="shared" si="2"/>
        <v>21</v>
      </c>
      <c r="C29" s="693" t="str">
        <f t="shared" si="0"/>
        <v>Orazul Energy Perú S.A.</v>
      </c>
      <c r="D29" s="1215">
        <v>22.8545914</v>
      </c>
      <c r="E29" s="711">
        <v>21.352040399999996</v>
      </c>
      <c r="F29" s="711">
        <v>23.662484000000003</v>
      </c>
      <c r="G29" s="711">
        <v>22.982976199999996</v>
      </c>
      <c r="H29" s="711">
        <v>22.012074200000001</v>
      </c>
      <c r="I29" s="711">
        <v>24.3409412</v>
      </c>
      <c r="J29" s="711">
        <v>34.208382399999991</v>
      </c>
      <c r="K29" s="711">
        <v>38.083990600000007</v>
      </c>
      <c r="L29" s="711">
        <v>33.791125699999995</v>
      </c>
      <c r="M29" s="711">
        <v>42.219434200000002</v>
      </c>
      <c r="N29" s="711">
        <v>44.0871505</v>
      </c>
      <c r="O29" s="1216">
        <v>41.090719299999996</v>
      </c>
      <c r="P29" s="1217">
        <f t="shared" si="1"/>
        <v>370.6859101</v>
      </c>
      <c r="Q29" s="2"/>
      <c r="AI29" s="1729"/>
      <c r="AJ29" s="1446" t="s">
        <v>243</v>
      </c>
      <c r="AK29" s="1447">
        <v>8.1055452999999993</v>
      </c>
      <c r="AL29" s="1447">
        <v>8.3645529000000014</v>
      </c>
      <c r="AM29" s="1447">
        <v>5.7028420999999998</v>
      </c>
      <c r="AN29" s="1447">
        <v>2.7602805999999998</v>
      </c>
      <c r="AO29" s="1447">
        <v>4.0874531999999997</v>
      </c>
      <c r="AP29" s="1447">
        <v>8.3454902000000004</v>
      </c>
      <c r="AQ29" s="1447">
        <v>7.1057042999999993</v>
      </c>
      <c r="AR29" s="1447">
        <v>8.3274395000000005</v>
      </c>
      <c r="AS29" s="1447">
        <v>8.0885722000000015</v>
      </c>
      <c r="AT29" s="1447">
        <v>8.6903665999999991</v>
      </c>
      <c r="AU29" s="1447">
        <v>9.134602300000001</v>
      </c>
      <c r="AV29" s="1447">
        <v>10.232068399999999</v>
      </c>
      <c r="AW29" s="1447">
        <v>88.944917600000011</v>
      </c>
      <c r="AX29" s="1444"/>
      <c r="BB29" s="1406" t="s">
        <v>340</v>
      </c>
      <c r="BC29" s="1406">
        <v>0.12538379999999999</v>
      </c>
      <c r="BD29">
        <v>0.12151560000000002</v>
      </c>
      <c r="BE29">
        <v>0.12630060000000001</v>
      </c>
      <c r="BF29">
        <v>0.12723879999999996</v>
      </c>
      <c r="BG29">
        <v>0.12150849999999999</v>
      </c>
      <c r="BH29">
        <v>0.12278190000000001</v>
      </c>
      <c r="BI29">
        <v>0.12040909999999999</v>
      </c>
      <c r="BJ29">
        <v>0.1287855</v>
      </c>
      <c r="BK29">
        <v>0.1344188</v>
      </c>
      <c r="BL29">
        <v>0.13772380000000001</v>
      </c>
      <c r="BM29">
        <v>0.1943174</v>
      </c>
      <c r="BN29">
        <v>0.1947528</v>
      </c>
      <c r="BO29">
        <v>1.6551366000000003</v>
      </c>
    </row>
    <row r="30" spans="2:67" ht="18.75" customHeight="1">
      <c r="B30" s="692">
        <f t="shared" si="2"/>
        <v>22</v>
      </c>
      <c r="C30" s="693" t="str">
        <f t="shared" si="0"/>
        <v>SDF Energía S.A.C.</v>
      </c>
      <c r="D30" s="1215">
        <v>8.1055452999999993</v>
      </c>
      <c r="E30" s="711">
        <v>8.3645529000000014</v>
      </c>
      <c r="F30" s="711">
        <v>5.7028420999999998</v>
      </c>
      <c r="G30" s="711">
        <v>2.7602805999999998</v>
      </c>
      <c r="H30" s="711">
        <v>4.0874531999999997</v>
      </c>
      <c r="I30" s="711">
        <v>8.3454902000000004</v>
      </c>
      <c r="J30" s="711">
        <v>7.1057042999999993</v>
      </c>
      <c r="K30" s="711">
        <v>8.3274395000000005</v>
      </c>
      <c r="L30" s="711">
        <v>8.0885722000000015</v>
      </c>
      <c r="M30" s="711">
        <v>8.6903665999999991</v>
      </c>
      <c r="N30" s="711">
        <v>9.134602300000001</v>
      </c>
      <c r="O30" s="1216">
        <v>10.232068399999999</v>
      </c>
      <c r="P30" s="1217">
        <f t="shared" si="1"/>
        <v>88.944917600000011</v>
      </c>
      <c r="Q30" s="2"/>
      <c r="AI30" s="1729"/>
      <c r="AJ30" s="1446" t="s">
        <v>55</v>
      </c>
      <c r="AK30" s="1447">
        <v>40.661545999999994</v>
      </c>
      <c r="AL30" s="1447">
        <v>40.729331999999999</v>
      </c>
      <c r="AM30" s="1447">
        <v>22.256384999999998</v>
      </c>
      <c r="AN30" s="1447">
        <v>3.1827019999999999</v>
      </c>
      <c r="AO30" s="1447">
        <v>2.7581089999999997</v>
      </c>
      <c r="AP30" s="1447">
        <v>10.616698</v>
      </c>
      <c r="AQ30" s="1447">
        <v>32.716060999999996</v>
      </c>
      <c r="AR30" s="1447">
        <v>40.112638999999994</v>
      </c>
      <c r="AS30" s="1447">
        <v>39.276180999999994</v>
      </c>
      <c r="AT30" s="1447">
        <v>42.444962000000004</v>
      </c>
      <c r="AU30" s="1447">
        <v>42.080321999999995</v>
      </c>
      <c r="AV30" s="1447">
        <v>40.031716000000003</v>
      </c>
      <c r="AW30" s="1447">
        <v>356.86665300000004</v>
      </c>
      <c r="AX30" s="1444"/>
    </row>
    <row r="31" spans="2:67" ht="18.75" customHeight="1">
      <c r="B31" s="692">
        <v>23</v>
      </c>
      <c r="C31" s="693" t="str">
        <f t="shared" si="0"/>
        <v>Shougang Generación Eléctrica S.A.A.</v>
      </c>
      <c r="D31" s="1215">
        <v>40.661545999999994</v>
      </c>
      <c r="E31" s="711">
        <v>40.729331999999999</v>
      </c>
      <c r="F31" s="711">
        <v>22.256384999999998</v>
      </c>
      <c r="G31" s="711">
        <v>3.1827019999999999</v>
      </c>
      <c r="H31" s="711">
        <v>2.7581089999999997</v>
      </c>
      <c r="I31" s="711">
        <v>10.616698</v>
      </c>
      <c r="J31" s="711">
        <v>32.716060999999996</v>
      </c>
      <c r="K31" s="711">
        <v>40.112638999999994</v>
      </c>
      <c r="L31" s="711">
        <v>39.276180999999994</v>
      </c>
      <c r="M31" s="711">
        <v>42.444962000000004</v>
      </c>
      <c r="N31" s="711">
        <v>42.080321999999995</v>
      </c>
      <c r="O31" s="1216">
        <v>40.031716000000003</v>
      </c>
      <c r="P31" s="1217">
        <f t="shared" si="1"/>
        <v>356.86665299999999</v>
      </c>
      <c r="Q31" s="2"/>
      <c r="AI31" s="1729"/>
      <c r="AJ31" s="1446" t="s">
        <v>141</v>
      </c>
      <c r="AK31" s="1447">
        <v>90.678261700000064</v>
      </c>
      <c r="AL31" s="1447">
        <v>87.450976800000035</v>
      </c>
      <c r="AM31" s="1447">
        <v>76.170937900000027</v>
      </c>
      <c r="AN31" s="1447">
        <v>55.396240599999992</v>
      </c>
      <c r="AO31" s="1447">
        <v>57.062750799999982</v>
      </c>
      <c r="AP31" s="1447">
        <v>66.929458199999985</v>
      </c>
      <c r="AQ31" s="1447">
        <v>74.929426000000049</v>
      </c>
      <c r="AR31" s="1447">
        <v>76.247295299999976</v>
      </c>
      <c r="AS31" s="1447">
        <v>76.424552299999988</v>
      </c>
      <c r="AT31" s="1447">
        <v>87.968149600000004</v>
      </c>
      <c r="AU31" s="1447">
        <v>88.312778399999942</v>
      </c>
      <c r="AV31" s="1447">
        <v>88.338925099999997</v>
      </c>
      <c r="AW31" s="1447">
        <v>925.90975270000001</v>
      </c>
      <c r="AX31" s="1444"/>
    </row>
    <row r="32" spans="2:67" ht="18.75" customHeight="1">
      <c r="B32" s="692">
        <v>24</v>
      </c>
      <c r="C32" s="693" t="str">
        <f t="shared" ref="C32:C34" si="3">+AJ31</f>
        <v>Statkraft Perú S.A.</v>
      </c>
      <c r="D32" s="1215">
        <v>90.678261700000064</v>
      </c>
      <c r="E32" s="711">
        <v>87.450976800000035</v>
      </c>
      <c r="F32" s="711">
        <v>76.170937900000027</v>
      </c>
      <c r="G32" s="711">
        <v>55.396240599999992</v>
      </c>
      <c r="H32" s="711">
        <v>57.062750799999982</v>
      </c>
      <c r="I32" s="711">
        <v>66.929458199999985</v>
      </c>
      <c r="J32" s="711">
        <v>74.929426000000049</v>
      </c>
      <c r="K32" s="711">
        <v>76.247295299999976</v>
      </c>
      <c r="L32" s="711">
        <v>76.424552299999988</v>
      </c>
      <c r="M32" s="711">
        <v>87.968149600000004</v>
      </c>
      <c r="N32" s="711">
        <v>88.312778399999942</v>
      </c>
      <c r="O32" s="1216">
        <v>88.338925099999997</v>
      </c>
      <c r="P32" s="1217">
        <f t="shared" si="1"/>
        <v>925.90975270000013</v>
      </c>
      <c r="Q32" s="2"/>
      <c r="AI32" s="1729"/>
      <c r="AJ32" s="1446" t="s">
        <v>273</v>
      </c>
      <c r="AK32" s="1447">
        <v>32.863812899999992</v>
      </c>
      <c r="AL32" s="1447">
        <v>29.653358300000008</v>
      </c>
      <c r="AM32" s="1447">
        <v>25.601443200000002</v>
      </c>
      <c r="AN32" s="1447">
        <v>13.916193500000002</v>
      </c>
      <c r="AO32" s="1447">
        <v>16.118675499999995</v>
      </c>
      <c r="AP32" s="1447">
        <v>17.689603700000003</v>
      </c>
      <c r="AQ32" s="1447">
        <v>18.2430409</v>
      </c>
      <c r="AR32" s="1447">
        <v>17.5755354</v>
      </c>
      <c r="AS32" s="1447">
        <v>18.956752399999999</v>
      </c>
      <c r="AT32" s="1447">
        <v>18.415830400000004</v>
      </c>
      <c r="AU32" s="1447">
        <v>16.898862000000001</v>
      </c>
      <c r="AV32" s="1447">
        <v>18.390961900000001</v>
      </c>
      <c r="AW32" s="1447">
        <v>244.32407009999989</v>
      </c>
      <c r="AX32" s="1444"/>
    </row>
    <row r="33" spans="2:50" ht="18.75" customHeight="1">
      <c r="B33" s="692">
        <v>25</v>
      </c>
      <c r="C33" s="693" t="str">
        <f t="shared" si="3"/>
        <v>Termochilca S.A.</v>
      </c>
      <c r="D33" s="1215">
        <v>32.863812899999992</v>
      </c>
      <c r="E33" s="711">
        <v>29.653358300000008</v>
      </c>
      <c r="F33" s="711">
        <v>25.601443200000002</v>
      </c>
      <c r="G33" s="711">
        <v>13.916193500000002</v>
      </c>
      <c r="H33" s="711">
        <v>16.118675499999995</v>
      </c>
      <c r="I33" s="711">
        <v>17.689603700000003</v>
      </c>
      <c r="J33" s="711">
        <v>18.2430409</v>
      </c>
      <c r="K33" s="711">
        <v>17.5755354</v>
      </c>
      <c r="L33" s="711">
        <v>18.956752399999999</v>
      </c>
      <c r="M33" s="711">
        <v>18.415830400000004</v>
      </c>
      <c r="N33" s="711">
        <v>16.898862000000001</v>
      </c>
      <c r="O33" s="1216">
        <v>18.390961900000001</v>
      </c>
      <c r="P33" s="1217">
        <f t="shared" si="1"/>
        <v>244.32407010000003</v>
      </c>
      <c r="Q33" s="2"/>
      <c r="AI33" s="1729"/>
      <c r="AJ33" s="1446" t="s">
        <v>244</v>
      </c>
      <c r="AK33" s="1447">
        <v>2.0925919999999998</v>
      </c>
      <c r="AL33" s="1447">
        <v>1.561618</v>
      </c>
      <c r="AM33" s="1447">
        <v>1.4818519999999999</v>
      </c>
      <c r="AN33" s="1447">
        <v>1.2122820000000001</v>
      </c>
      <c r="AO33" s="1447">
        <v>1.478936</v>
      </c>
      <c r="AP33" s="1447">
        <v>1.772454</v>
      </c>
      <c r="AQ33" s="1447">
        <v>2.2480440000000002</v>
      </c>
      <c r="AR33" s="1447">
        <v>2.2799589999999998</v>
      </c>
      <c r="AS33" s="1447">
        <v>2.2655409999999998</v>
      </c>
      <c r="AT33" s="1447">
        <v>2.7203529999999998</v>
      </c>
      <c r="AU33" s="1447">
        <v>2.7348870000000001</v>
      </c>
      <c r="AV33" s="1447">
        <v>2.9719319999999998</v>
      </c>
      <c r="AW33" s="1447">
        <v>24.820450000000001</v>
      </c>
      <c r="AX33" s="1444"/>
    </row>
    <row r="34" spans="2:50" ht="18.75" customHeight="1">
      <c r="B34" s="692">
        <v>26</v>
      </c>
      <c r="C34" s="693" t="str">
        <f t="shared" si="3"/>
        <v>Termoselva S.R.L.</v>
      </c>
      <c r="D34" s="1215">
        <v>2.0925919999999998</v>
      </c>
      <c r="E34" s="711">
        <v>1.561618</v>
      </c>
      <c r="F34" s="711">
        <v>1.4818519999999999</v>
      </c>
      <c r="G34" s="711">
        <v>1.2122820000000001</v>
      </c>
      <c r="H34" s="711">
        <v>1.478936</v>
      </c>
      <c r="I34" s="711">
        <v>1.772454</v>
      </c>
      <c r="J34" s="711">
        <v>2.2480440000000002</v>
      </c>
      <c r="K34" s="711">
        <v>2.2799589999999998</v>
      </c>
      <c r="L34" s="711">
        <v>2.2655409999999998</v>
      </c>
      <c r="M34" s="711">
        <v>2.7203529999999998</v>
      </c>
      <c r="N34" s="711">
        <v>2.7348870000000001</v>
      </c>
      <c r="O34" s="1216">
        <v>2.9719319999999998</v>
      </c>
      <c r="P34" s="1217">
        <f>SUM(D34:O34)</f>
        <v>24.820449999999997</v>
      </c>
      <c r="Q34" s="2"/>
      <c r="AI34" s="1729"/>
      <c r="AJ34" s="1446" t="s">
        <v>49</v>
      </c>
      <c r="AK34" s="1447">
        <v>2129.6457936999982</v>
      </c>
      <c r="AL34" s="1447">
        <v>2033.470002500002</v>
      </c>
      <c r="AM34" s="1447">
        <v>1729.3526832999974</v>
      </c>
      <c r="AN34" s="1447">
        <v>1185.8756677000003</v>
      </c>
      <c r="AO34" s="1447">
        <v>1407.5091435999968</v>
      </c>
      <c r="AP34" s="1447">
        <v>1765.0636099999992</v>
      </c>
      <c r="AQ34" s="1447">
        <v>1992.3168469000038</v>
      </c>
      <c r="AR34" s="1447">
        <v>2077.0021474999949</v>
      </c>
      <c r="AS34" s="1447">
        <v>1999.5923504999996</v>
      </c>
      <c r="AT34" s="1447">
        <v>2158.7336463999968</v>
      </c>
      <c r="AU34" s="1447">
        <v>2143.1365155999979</v>
      </c>
      <c r="AV34" s="1447">
        <v>2236.0099158999992</v>
      </c>
      <c r="AW34" s="1447">
        <v>22857.708323600058</v>
      </c>
      <c r="AX34" s="1444"/>
    </row>
    <row r="35" spans="2:50" ht="18.75" customHeight="1" thickBot="1">
      <c r="B35" s="692"/>
      <c r="C35" s="694"/>
      <c r="D35" s="1218"/>
      <c r="E35" s="1219"/>
      <c r="F35" s="1219"/>
      <c r="G35" s="1219"/>
      <c r="H35" s="1219"/>
      <c r="I35" s="1219"/>
      <c r="J35" s="1219"/>
      <c r="K35" s="1219"/>
      <c r="L35" s="1219"/>
      <c r="M35" s="1219"/>
      <c r="N35" s="1219"/>
      <c r="O35" s="1220"/>
      <c r="P35" s="1221"/>
      <c r="Q35" s="2"/>
      <c r="AI35" s="1729" t="s">
        <v>263</v>
      </c>
      <c r="AJ35" s="1446" t="s">
        <v>236</v>
      </c>
      <c r="AK35" s="1447">
        <v>26.184769500000009</v>
      </c>
      <c r="AL35" s="1447">
        <v>23.817381300000008</v>
      </c>
      <c r="AM35" s="1447">
        <v>22.563869100000009</v>
      </c>
      <c r="AN35" s="1447">
        <v>19.721653000000007</v>
      </c>
      <c r="AO35" s="1447">
        <v>19.268029600000009</v>
      </c>
      <c r="AP35" s="1447">
        <v>17.224649700000011</v>
      </c>
      <c r="AQ35" s="1447">
        <v>18.439535799999991</v>
      </c>
      <c r="AR35" s="1447">
        <v>19.302285300000005</v>
      </c>
      <c r="AS35" s="1447">
        <v>20.958725300000005</v>
      </c>
      <c r="AT35" s="1447">
        <v>24.855480800000009</v>
      </c>
      <c r="AU35" s="1447">
        <v>24.308425700000011</v>
      </c>
      <c r="AV35" s="1447">
        <v>25.95690440000001</v>
      </c>
      <c r="AW35" s="1447">
        <v>262.60170950000008</v>
      </c>
      <c r="AX35" s="1444"/>
    </row>
    <row r="36" spans="2:50" ht="18.75" customHeight="1" thickTop="1" thickBot="1">
      <c r="B36" s="695"/>
      <c r="C36" s="696" t="s">
        <v>142</v>
      </c>
      <c r="D36" s="1222">
        <f t="shared" ref="D36:P36" si="4">SUM(D9:D35)</f>
        <v>2129.6457937</v>
      </c>
      <c r="E36" s="1223">
        <f t="shared" si="4"/>
        <v>2033.4700024999997</v>
      </c>
      <c r="F36" s="1223">
        <f t="shared" si="4"/>
        <v>1729.3526832999992</v>
      </c>
      <c r="G36" s="1223">
        <f t="shared" si="4"/>
        <v>1185.8756676999999</v>
      </c>
      <c r="H36" s="1223">
        <f t="shared" si="4"/>
        <v>1407.5091435999998</v>
      </c>
      <c r="I36" s="1223">
        <f t="shared" si="4"/>
        <v>1765.0636100000008</v>
      </c>
      <c r="J36" s="1223">
        <f t="shared" si="4"/>
        <v>1992.3168469000002</v>
      </c>
      <c r="K36" s="1223">
        <f t="shared" si="4"/>
        <v>2077.0021474999994</v>
      </c>
      <c r="L36" s="1223">
        <f t="shared" si="4"/>
        <v>1999.5923505000003</v>
      </c>
      <c r="M36" s="1223">
        <f t="shared" si="4"/>
        <v>2158.7336464000005</v>
      </c>
      <c r="N36" s="1223">
        <f t="shared" si="4"/>
        <v>2143.1365156000002</v>
      </c>
      <c r="O36" s="1224">
        <f t="shared" si="4"/>
        <v>2236.0099158999997</v>
      </c>
      <c r="P36" s="1225">
        <f t="shared" si="4"/>
        <v>22857.708323600003</v>
      </c>
      <c r="Q36" s="2"/>
      <c r="AI36" s="1729"/>
      <c r="AJ36" s="1446" t="s">
        <v>264</v>
      </c>
      <c r="AK36" s="1447">
        <v>0.19038089999999999</v>
      </c>
      <c r="AL36" s="1447">
        <v>0.1694707</v>
      </c>
      <c r="AM36" s="1447">
        <v>0.181649</v>
      </c>
      <c r="AN36" s="1447">
        <v>0.1670442</v>
      </c>
      <c r="AO36" s="1447">
        <v>0.17091710000000002</v>
      </c>
      <c r="AP36" s="1447">
        <v>0.18629130000000002</v>
      </c>
      <c r="AQ36" s="1447">
        <v>0.21249350000000006</v>
      </c>
      <c r="AR36" s="1447">
        <v>0.19908029999999999</v>
      </c>
      <c r="AS36" s="1447">
        <v>0.23248409999999994</v>
      </c>
      <c r="AT36" s="1447">
        <v>0.24166480000000001</v>
      </c>
      <c r="AU36" s="1447">
        <v>0.25048480000000006</v>
      </c>
      <c r="AV36" s="1447">
        <v>0.23490329999999995</v>
      </c>
      <c r="AW36" s="1447">
        <v>2.4368639999999981</v>
      </c>
      <c r="AX36" s="1444"/>
    </row>
    <row r="37" spans="2:50" ht="18.75" customHeight="1">
      <c r="B37" s="698"/>
      <c r="C37" s="699"/>
      <c r="D37" s="697"/>
      <c r="E37" s="697"/>
      <c r="F37" s="697"/>
      <c r="G37" s="697"/>
      <c r="H37" s="697"/>
      <c r="I37" s="697"/>
      <c r="J37" s="697"/>
      <c r="K37" s="697"/>
      <c r="L37" s="697"/>
      <c r="M37" s="697"/>
      <c r="N37" s="697"/>
      <c r="O37" s="697"/>
      <c r="P37" s="697"/>
      <c r="Q37" s="2"/>
      <c r="AI37" s="1729"/>
      <c r="AJ37" s="1446" t="s">
        <v>176</v>
      </c>
      <c r="AK37" s="1447">
        <v>66.807474400000061</v>
      </c>
      <c r="AL37" s="1447">
        <v>64.245752699999912</v>
      </c>
      <c r="AM37" s="1447">
        <v>59.39005550000018</v>
      </c>
      <c r="AN37" s="1447">
        <v>59.087731300000065</v>
      </c>
      <c r="AO37" s="1447">
        <v>53.852249400000098</v>
      </c>
      <c r="AP37" s="1447">
        <v>51.533489200000126</v>
      </c>
      <c r="AQ37" s="1447">
        <v>51.064102900000115</v>
      </c>
      <c r="AR37" s="1447">
        <v>54.391235199999706</v>
      </c>
      <c r="AS37" s="1447">
        <v>55.895085100000095</v>
      </c>
      <c r="AT37" s="1447">
        <v>62.43566720000004</v>
      </c>
      <c r="AU37" s="1447">
        <v>61.523482500000036</v>
      </c>
      <c r="AV37" s="1447">
        <v>64.503169399999933</v>
      </c>
      <c r="AW37" s="1447">
        <v>704.72949479998954</v>
      </c>
      <c r="AX37" s="1444"/>
    </row>
    <row r="38" spans="2:50" ht="18.75" customHeight="1">
      <c r="D38" s="697"/>
      <c r="E38" s="697"/>
      <c r="F38" s="697"/>
      <c r="G38" s="697"/>
      <c r="H38" s="697"/>
      <c r="I38" s="697"/>
      <c r="J38" s="697"/>
      <c r="K38" s="697"/>
      <c r="L38" s="697"/>
      <c r="M38" s="697"/>
      <c r="N38" s="697"/>
      <c r="O38" s="697"/>
      <c r="P38" s="697"/>
      <c r="Q38" s="2"/>
      <c r="AI38" s="1729"/>
      <c r="AJ38" s="1446" t="s">
        <v>4</v>
      </c>
      <c r="AK38" s="1447">
        <v>74.345332599999949</v>
      </c>
      <c r="AL38" s="1447">
        <v>69.889356899999939</v>
      </c>
      <c r="AM38" s="1447">
        <v>66.926453000000237</v>
      </c>
      <c r="AN38" s="1447">
        <v>57.71082190000002</v>
      </c>
      <c r="AO38" s="1447">
        <v>59.169049800000138</v>
      </c>
      <c r="AP38" s="1447">
        <v>59.498707100000175</v>
      </c>
      <c r="AQ38" s="1447">
        <v>66.656389600000139</v>
      </c>
      <c r="AR38" s="1447">
        <v>69.434369100000069</v>
      </c>
      <c r="AS38" s="1447">
        <v>70.743377100000231</v>
      </c>
      <c r="AT38" s="1447">
        <v>73.496894999999952</v>
      </c>
      <c r="AU38" s="1447">
        <v>71.580956100000122</v>
      </c>
      <c r="AV38" s="1447">
        <v>73.262074899999732</v>
      </c>
      <c r="AW38" s="1447">
        <v>812.71378310000921</v>
      </c>
      <c r="AX38" s="1444"/>
    </row>
    <row r="39" spans="2:50" ht="18.75" customHeight="1">
      <c r="B39" s="698"/>
      <c r="C39" s="699"/>
      <c r="D39" s="697"/>
      <c r="E39" s="697"/>
      <c r="F39" s="697"/>
      <c r="G39" s="697"/>
      <c r="H39" s="697"/>
      <c r="I39" s="697"/>
      <c r="J39" s="697"/>
      <c r="K39" s="697"/>
      <c r="L39" s="697"/>
      <c r="M39" s="697"/>
      <c r="N39" s="697"/>
      <c r="O39" s="697"/>
      <c r="P39" s="697"/>
      <c r="Q39" s="2"/>
      <c r="AI39" s="1729"/>
      <c r="AJ39" s="1446" t="s">
        <v>6</v>
      </c>
      <c r="AK39" s="1447">
        <v>0.29918630000000002</v>
      </c>
      <c r="AL39" s="1447">
        <v>0.27861960000000002</v>
      </c>
      <c r="AM39" s="1447">
        <v>0.25972600000000001</v>
      </c>
      <c r="AN39" s="1447">
        <v>0.19147239999999999</v>
      </c>
      <c r="AO39" s="1447">
        <v>0.19655700000000001</v>
      </c>
      <c r="AP39" s="1447">
        <v>0.20957599999999998</v>
      </c>
      <c r="AQ39" s="1447">
        <v>0.2167925</v>
      </c>
      <c r="AR39" s="1447">
        <v>0.23991170000000003</v>
      </c>
      <c r="AS39" s="1447">
        <v>0.23560520000000004</v>
      </c>
      <c r="AT39" s="1447">
        <v>0.25148979999999999</v>
      </c>
      <c r="AU39" s="1447">
        <v>0.2625188</v>
      </c>
      <c r="AV39" s="1447">
        <v>0.28529740000000003</v>
      </c>
      <c r="AW39" s="1447">
        <v>2.9267526999999989</v>
      </c>
      <c r="AX39" s="1444"/>
    </row>
    <row r="40" spans="2:50" ht="18.75" customHeight="1">
      <c r="B40" s="698"/>
      <c r="C40" s="699"/>
      <c r="D40" s="700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701"/>
      <c r="P40" s="701"/>
      <c r="Q40" s="2"/>
      <c r="AI40" s="1729"/>
      <c r="AJ40" s="1446" t="s">
        <v>8</v>
      </c>
      <c r="AK40" s="1447">
        <v>29.349010299999993</v>
      </c>
      <c r="AL40" s="1447">
        <v>28.793539010000092</v>
      </c>
      <c r="AM40" s="1447">
        <v>27.340917109999925</v>
      </c>
      <c r="AN40" s="1447">
        <v>25.502173899999974</v>
      </c>
      <c r="AO40" s="1447">
        <v>21.804829300000023</v>
      </c>
      <c r="AP40" s="1447">
        <v>24.089396890000007</v>
      </c>
      <c r="AQ40" s="1447">
        <v>25.210381400000085</v>
      </c>
      <c r="AR40" s="1447">
        <v>33.518471400000003</v>
      </c>
      <c r="AS40" s="1447">
        <v>28.115980290000067</v>
      </c>
      <c r="AT40" s="1447">
        <v>29.308476889999998</v>
      </c>
      <c r="AU40" s="1447">
        <v>29.747379409999986</v>
      </c>
      <c r="AV40" s="1447">
        <v>29.97443028999999</v>
      </c>
      <c r="AW40" s="1447">
        <v>332.75498618999973</v>
      </c>
      <c r="AX40" s="1444"/>
    </row>
    <row r="41" spans="2:50" ht="18.75" customHeight="1">
      <c r="B41" s="630"/>
      <c r="C41" s="702"/>
      <c r="D41" s="700"/>
      <c r="E41" s="700"/>
      <c r="F41" s="700"/>
      <c r="G41" s="700"/>
      <c r="H41" s="700"/>
      <c r="I41" s="700"/>
      <c r="J41" s="700"/>
      <c r="K41" s="700"/>
      <c r="L41" s="700"/>
      <c r="M41" s="700"/>
      <c r="N41" s="700"/>
      <c r="O41" s="700"/>
      <c r="P41" s="22"/>
      <c r="Q41" s="2"/>
      <c r="AI41" s="1729"/>
      <c r="AJ41" s="1446" t="s">
        <v>10</v>
      </c>
      <c r="AK41" s="1447">
        <v>55.836560699999787</v>
      </c>
      <c r="AL41" s="1447">
        <v>54.808892200000059</v>
      </c>
      <c r="AM41" s="1447">
        <v>54.169680699999823</v>
      </c>
      <c r="AN41" s="1447">
        <v>48.228456600000406</v>
      </c>
      <c r="AO41" s="1447">
        <v>45.164115899999715</v>
      </c>
      <c r="AP41" s="1447">
        <v>45.932354099999806</v>
      </c>
      <c r="AQ41" s="1447">
        <v>51.456771500000343</v>
      </c>
      <c r="AR41" s="1447">
        <v>54.675672399999847</v>
      </c>
      <c r="AS41" s="1447">
        <v>52.534066600000038</v>
      </c>
      <c r="AT41" s="1447">
        <v>52.650359399999836</v>
      </c>
      <c r="AU41" s="1447">
        <v>55.532344599999945</v>
      </c>
      <c r="AV41" s="1447">
        <v>54.036605400000198</v>
      </c>
      <c r="AW41" s="1447">
        <v>625.02588009999874</v>
      </c>
      <c r="AX41" s="1444"/>
    </row>
    <row r="42" spans="2:50" ht="18.75" customHeight="1">
      <c r="B42" s="18" t="s">
        <v>143</v>
      </c>
      <c r="C42" s="70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"/>
      <c r="AI42" s="1729"/>
      <c r="AJ42" s="1446" t="s">
        <v>12</v>
      </c>
      <c r="AK42" s="1447">
        <v>25.616913099999977</v>
      </c>
      <c r="AL42" s="1447">
        <v>23.653266899999991</v>
      </c>
      <c r="AM42" s="1447">
        <v>22.765470999999998</v>
      </c>
      <c r="AN42" s="1447">
        <v>20.768990900000009</v>
      </c>
      <c r="AO42" s="1447">
        <v>19.643155900000007</v>
      </c>
      <c r="AP42" s="1447">
        <v>18.249888099999982</v>
      </c>
      <c r="AQ42" s="1447">
        <v>22.223115100000047</v>
      </c>
      <c r="AR42" s="1447">
        <v>24.137255800000066</v>
      </c>
      <c r="AS42" s="1447">
        <v>24.218116399999978</v>
      </c>
      <c r="AT42" s="1447">
        <v>25.779895099999976</v>
      </c>
      <c r="AU42" s="1447">
        <v>25.026191100000059</v>
      </c>
      <c r="AV42" s="1447">
        <v>24.608386800000041</v>
      </c>
      <c r="AW42" s="1447">
        <v>276.69064619999983</v>
      </c>
      <c r="AX42" s="1444"/>
    </row>
    <row r="43" spans="2:50" ht="18.75" customHeight="1" thickBot="1">
      <c r="B43" s="46"/>
      <c r="C43" s="70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"/>
      <c r="AI43" s="1729"/>
      <c r="AJ43" s="1446" t="s">
        <v>14</v>
      </c>
      <c r="AK43" s="1447">
        <v>71.217376600000208</v>
      </c>
      <c r="AL43" s="1447">
        <v>67.531058999999914</v>
      </c>
      <c r="AM43" s="1447">
        <v>68.496149999999531</v>
      </c>
      <c r="AN43" s="1447">
        <v>63.91554469999943</v>
      </c>
      <c r="AO43" s="1447">
        <v>63.825705400000238</v>
      </c>
      <c r="AP43" s="1447">
        <v>66.090863600000233</v>
      </c>
      <c r="AQ43" s="1447">
        <v>69.156865199999643</v>
      </c>
      <c r="AR43" s="1447">
        <v>68.847342100000077</v>
      </c>
      <c r="AS43" s="1447">
        <v>71.390163399999579</v>
      </c>
      <c r="AT43" s="1447">
        <v>73.656333200000034</v>
      </c>
      <c r="AU43" s="1447">
        <v>73.428597000000295</v>
      </c>
      <c r="AV43" s="1447">
        <v>74.814661099999668</v>
      </c>
      <c r="AW43" s="1447">
        <v>832.3706612999971</v>
      </c>
      <c r="AX43" s="1444"/>
    </row>
    <row r="44" spans="2:50" ht="18.75" customHeight="1">
      <c r="B44" s="1924" t="s">
        <v>139</v>
      </c>
      <c r="C44" s="1926" t="s">
        <v>1</v>
      </c>
      <c r="D44" s="1922" t="s">
        <v>88</v>
      </c>
      <c r="E44" s="1918" t="s">
        <v>89</v>
      </c>
      <c r="F44" s="1918" t="s">
        <v>90</v>
      </c>
      <c r="G44" s="1918" t="s">
        <v>91</v>
      </c>
      <c r="H44" s="1918" t="s">
        <v>92</v>
      </c>
      <c r="I44" s="1918" t="s">
        <v>93</v>
      </c>
      <c r="J44" s="1918" t="s">
        <v>95</v>
      </c>
      <c r="K44" s="1918" t="s">
        <v>96</v>
      </c>
      <c r="L44" s="1918" t="s">
        <v>97</v>
      </c>
      <c r="M44" s="1918" t="s">
        <v>98</v>
      </c>
      <c r="N44" s="1918" t="s">
        <v>99</v>
      </c>
      <c r="O44" s="1918" t="s">
        <v>100</v>
      </c>
      <c r="P44" s="1730" t="s">
        <v>140</v>
      </c>
      <c r="Q44" s="2"/>
      <c r="AI44" s="1729"/>
      <c r="AJ44" s="1446" t="s">
        <v>16</v>
      </c>
      <c r="AK44" s="1447">
        <v>118.61535849000006</v>
      </c>
      <c r="AL44" s="1447">
        <v>117.37514081999997</v>
      </c>
      <c r="AM44" s="1447">
        <v>108.15826055000009</v>
      </c>
      <c r="AN44" s="1447">
        <v>101.05214309999992</v>
      </c>
      <c r="AO44" s="1447">
        <v>98.00828914000013</v>
      </c>
      <c r="AP44" s="1447">
        <v>96.058123310000056</v>
      </c>
      <c r="AQ44" s="1447">
        <v>101.44087447000013</v>
      </c>
      <c r="AR44" s="1447">
        <v>102.97760182000003</v>
      </c>
      <c r="AS44" s="1447">
        <v>106.17205115999997</v>
      </c>
      <c r="AT44" s="1447">
        <v>115.17938830999984</v>
      </c>
      <c r="AU44" s="1447">
        <v>117.41648996000009</v>
      </c>
      <c r="AV44" s="1447">
        <v>120.60284874999996</v>
      </c>
      <c r="AW44" s="1447">
        <v>1303.0565698800133</v>
      </c>
      <c r="AX44" s="1444"/>
    </row>
    <row r="45" spans="2:50" ht="18.75" customHeight="1" thickBot="1">
      <c r="B45" s="1925"/>
      <c r="C45" s="1927"/>
      <c r="D45" s="1923"/>
      <c r="E45" s="1919"/>
      <c r="F45" s="1919"/>
      <c r="G45" s="1919"/>
      <c r="H45" s="1919"/>
      <c r="I45" s="1919"/>
      <c r="J45" s="1919"/>
      <c r="K45" s="1919"/>
      <c r="L45" s="1919"/>
      <c r="M45" s="1919"/>
      <c r="N45" s="1919"/>
      <c r="O45" s="1919"/>
      <c r="P45" s="1731" t="s">
        <v>68</v>
      </c>
      <c r="Q45" s="2"/>
      <c r="AI45" s="1729"/>
      <c r="AJ45" s="1446" t="s">
        <v>19</v>
      </c>
      <c r="AK45" s="1447">
        <v>66.788750699999909</v>
      </c>
      <c r="AL45" s="1447">
        <v>64.144408700000085</v>
      </c>
      <c r="AM45" s="1447">
        <v>63.285082409999966</v>
      </c>
      <c r="AN45" s="1447">
        <v>54.860097879999913</v>
      </c>
      <c r="AO45" s="1447">
        <v>56.507304999999917</v>
      </c>
      <c r="AP45" s="1447">
        <v>56.701982880000024</v>
      </c>
      <c r="AQ45" s="1447">
        <v>60.262172219999854</v>
      </c>
      <c r="AR45" s="1447">
        <v>61.142793570000322</v>
      </c>
      <c r="AS45" s="1447">
        <v>61.064857720000099</v>
      </c>
      <c r="AT45" s="1447">
        <v>64.966887760000162</v>
      </c>
      <c r="AU45" s="1447">
        <v>62.863424929999773</v>
      </c>
      <c r="AV45" s="1447">
        <v>73.037511050000006</v>
      </c>
      <c r="AW45" s="1447">
        <v>745.62527482000553</v>
      </c>
      <c r="AX45" s="1444"/>
    </row>
    <row r="46" spans="2:50" ht="18.75" customHeight="1">
      <c r="B46" s="293">
        <v>1</v>
      </c>
      <c r="C46" s="694" t="str">
        <f>+AJ35</f>
        <v>Consorcio Eléctrico de Villacuri S.A.C.</v>
      </c>
      <c r="D46" s="703">
        <v>26.184769500000009</v>
      </c>
      <c r="E46" s="704">
        <v>23.817381300000008</v>
      </c>
      <c r="F46" s="704">
        <v>22.563869100000009</v>
      </c>
      <c r="G46" s="704">
        <v>19.721653000000007</v>
      </c>
      <c r="H46" s="704">
        <v>19.268029600000009</v>
      </c>
      <c r="I46" s="704">
        <v>17.224649700000011</v>
      </c>
      <c r="J46" s="704">
        <v>18.439535799999991</v>
      </c>
      <c r="K46" s="704">
        <v>19.302285300000005</v>
      </c>
      <c r="L46" s="704">
        <v>20.958725300000005</v>
      </c>
      <c r="M46" s="704">
        <v>24.855480800000009</v>
      </c>
      <c r="N46" s="704">
        <v>24.308425700000011</v>
      </c>
      <c r="O46" s="705">
        <v>25.95690440000001</v>
      </c>
      <c r="P46" s="706">
        <f>SUM(D46:O46)</f>
        <v>262.60170950000003</v>
      </c>
      <c r="Q46" s="2"/>
      <c r="AI46" s="1729"/>
      <c r="AJ46" s="1446" t="s">
        <v>20</v>
      </c>
      <c r="AK46" s="1447">
        <v>35.758144699999924</v>
      </c>
      <c r="AL46" s="1447">
        <v>33.567805800000002</v>
      </c>
      <c r="AM46" s="1447">
        <v>32.832667199999982</v>
      </c>
      <c r="AN46" s="1447">
        <v>31.74613389999999</v>
      </c>
      <c r="AO46" s="1447">
        <v>29.478698399999931</v>
      </c>
      <c r="AP46" s="1447">
        <v>29.103771099999999</v>
      </c>
      <c r="AQ46" s="1447">
        <v>30.513627100000019</v>
      </c>
      <c r="AR46" s="1447">
        <v>30.34543360000001</v>
      </c>
      <c r="AS46" s="1447">
        <v>30.610969549999997</v>
      </c>
      <c r="AT46" s="1447">
        <v>31.9557711</v>
      </c>
      <c r="AU46" s="1447">
        <v>31.387807999999957</v>
      </c>
      <c r="AV46" s="1447">
        <v>34.65621900000005</v>
      </c>
      <c r="AW46" s="1447">
        <v>381.95704945000381</v>
      </c>
      <c r="AX46" s="1444"/>
    </row>
    <row r="47" spans="2:50" ht="18.75" customHeight="1">
      <c r="B47" s="293">
        <f t="shared" ref="B47:B68" si="5">B46+1</f>
        <v>2</v>
      </c>
      <c r="C47" s="694" t="str">
        <f>+AJ36</f>
        <v>Egepsa S.A.</v>
      </c>
      <c r="D47" s="703">
        <v>0.19038089999999999</v>
      </c>
      <c r="E47" s="704">
        <v>0.1694707</v>
      </c>
      <c r="F47" s="704">
        <v>0.181649</v>
      </c>
      <c r="G47" s="704">
        <v>0.1670442</v>
      </c>
      <c r="H47" s="704">
        <v>0.17091710000000002</v>
      </c>
      <c r="I47" s="704">
        <v>0.18629130000000002</v>
      </c>
      <c r="J47" s="704">
        <v>0.21249350000000006</v>
      </c>
      <c r="K47" s="704">
        <v>0.19908029999999999</v>
      </c>
      <c r="L47" s="704">
        <v>0.23248409999999994</v>
      </c>
      <c r="M47" s="704">
        <v>0.24166480000000001</v>
      </c>
      <c r="N47" s="704">
        <v>0.25048480000000006</v>
      </c>
      <c r="O47" s="705">
        <v>0.23490329999999995</v>
      </c>
      <c r="P47" s="707">
        <f t="shared" ref="P47:P68" si="6">SUM(D47:O47)</f>
        <v>2.4368640000000004</v>
      </c>
      <c r="Q47" s="2"/>
      <c r="AI47" s="1729"/>
      <c r="AJ47" s="1446" t="s">
        <v>340</v>
      </c>
      <c r="AK47" s="1447">
        <v>0.12538379999999999</v>
      </c>
      <c r="AL47" s="1447">
        <v>0.12151560000000002</v>
      </c>
      <c r="AM47" s="1447">
        <v>0.12630060000000001</v>
      </c>
      <c r="AN47" s="1447">
        <v>0.12723879999999996</v>
      </c>
      <c r="AO47" s="1447">
        <v>0.12150849999999999</v>
      </c>
      <c r="AP47" s="1447">
        <v>0.12278190000000001</v>
      </c>
      <c r="AQ47" s="1447">
        <v>0.12040909999999999</v>
      </c>
      <c r="AR47" s="1447">
        <v>0.1287855</v>
      </c>
      <c r="AS47" s="1447">
        <v>0.1344188</v>
      </c>
      <c r="AT47" s="1447">
        <v>0.13772380000000001</v>
      </c>
      <c r="AU47" s="1447">
        <v>0.1943174</v>
      </c>
      <c r="AV47" s="1447">
        <v>0.1947528</v>
      </c>
      <c r="AW47" s="1447">
        <v>1.6551366000000003</v>
      </c>
      <c r="AX47" s="1444"/>
    </row>
    <row r="48" spans="2:50" ht="18.75" customHeight="1">
      <c r="B48" s="293">
        <f t="shared" si="5"/>
        <v>3</v>
      </c>
      <c r="C48" s="694" t="str">
        <f>+AJ37</f>
        <v>Electro Dunas S.A.A.</v>
      </c>
      <c r="D48" s="703">
        <v>66.807474400000061</v>
      </c>
      <c r="E48" s="704">
        <v>64.245752699999912</v>
      </c>
      <c r="F48" s="704">
        <v>59.39005550000018</v>
      </c>
      <c r="G48" s="704">
        <v>59.087731300000065</v>
      </c>
      <c r="H48" s="704">
        <v>53.852249400000098</v>
      </c>
      <c r="I48" s="704">
        <v>51.533489200000126</v>
      </c>
      <c r="J48" s="704">
        <v>51.064102900000115</v>
      </c>
      <c r="K48" s="704">
        <v>54.391235199999706</v>
      </c>
      <c r="L48" s="704">
        <v>55.895085100000095</v>
      </c>
      <c r="M48" s="704">
        <v>62.43566720000004</v>
      </c>
      <c r="N48" s="704">
        <v>61.523482500000036</v>
      </c>
      <c r="O48" s="705">
        <v>64.503169399999933</v>
      </c>
      <c r="P48" s="707">
        <f t="shared" si="6"/>
        <v>704.72949480000034</v>
      </c>
      <c r="Q48" s="2"/>
      <c r="AI48" s="1729"/>
      <c r="AJ48" s="1446" t="s">
        <v>266</v>
      </c>
      <c r="AK48" s="1447">
        <v>0.27235429999999988</v>
      </c>
      <c r="AL48" s="1447">
        <v>0.25632660000000013</v>
      </c>
      <c r="AM48" s="1447">
        <v>0.25103200000000003</v>
      </c>
      <c r="AN48" s="1447">
        <v>0.24903890000000001</v>
      </c>
      <c r="AO48" s="1447">
        <v>0.26542170000000004</v>
      </c>
      <c r="AP48" s="1447">
        <v>0.26406299999999988</v>
      </c>
      <c r="AQ48" s="1447">
        <v>0.27553470000000008</v>
      </c>
      <c r="AR48" s="1447">
        <v>0.29733310000000013</v>
      </c>
      <c r="AS48" s="1447">
        <v>0.3087017999999998</v>
      </c>
      <c r="AT48" s="1447">
        <v>0.32782839999999991</v>
      </c>
      <c r="AU48" s="1447">
        <v>0.29937150000000007</v>
      </c>
      <c r="AV48" s="1447">
        <v>0.30966940000000004</v>
      </c>
      <c r="AW48" s="1447">
        <v>3.3766753999999977</v>
      </c>
      <c r="AX48" s="1444"/>
    </row>
    <row r="49" spans="2:50" ht="18.75" customHeight="1">
      <c r="B49" s="293">
        <f t="shared" si="5"/>
        <v>4</v>
      </c>
      <c r="C49" s="694" t="str">
        <f t="shared" ref="C49:C68" si="7">+AJ38</f>
        <v>Electro Oriente S.A.</v>
      </c>
      <c r="D49" s="703">
        <v>74.345332599999949</v>
      </c>
      <c r="E49" s="704">
        <v>69.889356899999939</v>
      </c>
      <c r="F49" s="704">
        <v>66.926453000000237</v>
      </c>
      <c r="G49" s="704">
        <v>57.71082190000002</v>
      </c>
      <c r="H49" s="704">
        <v>59.169049800000138</v>
      </c>
      <c r="I49" s="704">
        <v>59.498707100000175</v>
      </c>
      <c r="J49" s="704">
        <v>66.656389600000139</v>
      </c>
      <c r="K49" s="704">
        <v>69.434369100000069</v>
      </c>
      <c r="L49" s="704">
        <v>70.743377100000231</v>
      </c>
      <c r="M49" s="704">
        <v>73.496894999999952</v>
      </c>
      <c r="N49" s="704">
        <v>71.580956100000122</v>
      </c>
      <c r="O49" s="705">
        <v>73.262074899999732</v>
      </c>
      <c r="P49" s="707">
        <f t="shared" si="6"/>
        <v>812.71378310000068</v>
      </c>
      <c r="Q49" s="2"/>
      <c r="R49" s="1449"/>
      <c r="AI49" s="1729"/>
      <c r="AJ49" s="1446" t="s">
        <v>22</v>
      </c>
      <c r="AK49" s="1447">
        <v>1.1445125999999997</v>
      </c>
      <c r="AL49" s="1447">
        <v>1.0988405000000001</v>
      </c>
      <c r="AM49" s="1447">
        <v>1.1074318000000005</v>
      </c>
      <c r="AN49" s="1447">
        <v>1.0852829000000004</v>
      </c>
      <c r="AO49" s="1447">
        <v>1.0201662</v>
      </c>
      <c r="AP49" s="1447">
        <v>0.97935990000000028</v>
      </c>
      <c r="AQ49" s="1447">
        <v>0.93038889999999985</v>
      </c>
      <c r="AR49" s="1447">
        <v>0.92109419999999975</v>
      </c>
      <c r="AS49" s="1447">
        <v>0.93950789999999995</v>
      </c>
      <c r="AT49" s="1447">
        <v>0.96769520000000009</v>
      </c>
      <c r="AU49" s="1447">
        <v>0.98594969999999948</v>
      </c>
      <c r="AV49" s="1447">
        <v>1.1831352000000002</v>
      </c>
      <c r="AW49" s="1447">
        <v>12.36336499999998</v>
      </c>
      <c r="AX49" s="1444"/>
    </row>
    <row r="50" spans="2:50" ht="18.75" customHeight="1">
      <c r="B50" s="293">
        <f t="shared" si="5"/>
        <v>5</v>
      </c>
      <c r="C50" s="694" t="str">
        <f t="shared" si="7"/>
        <v>Electro Pangoa S.A.</v>
      </c>
      <c r="D50" s="703">
        <v>0.29918630000000002</v>
      </c>
      <c r="E50" s="704">
        <v>0.27861960000000002</v>
      </c>
      <c r="F50" s="704">
        <v>0.25972600000000001</v>
      </c>
      <c r="G50" s="704">
        <v>0.19147239999999999</v>
      </c>
      <c r="H50" s="704">
        <v>0.19655700000000001</v>
      </c>
      <c r="I50" s="704">
        <v>0.20957599999999998</v>
      </c>
      <c r="J50" s="704">
        <v>0.2167925</v>
      </c>
      <c r="K50" s="704">
        <v>0.23991170000000003</v>
      </c>
      <c r="L50" s="704">
        <v>0.23560520000000004</v>
      </c>
      <c r="M50" s="704">
        <v>0.25148979999999999</v>
      </c>
      <c r="N50" s="704">
        <v>0.2625188</v>
      </c>
      <c r="O50" s="705">
        <v>0.28529740000000003</v>
      </c>
      <c r="P50" s="707">
        <f t="shared" si="6"/>
        <v>2.9267527000000002</v>
      </c>
      <c r="Q50" s="2"/>
      <c r="AI50" s="1729"/>
      <c r="AJ50" s="1446" t="s">
        <v>24</v>
      </c>
      <c r="AK50" s="1447">
        <v>2.8790879000000005</v>
      </c>
      <c r="AL50" s="1447">
        <v>2.7227271999999965</v>
      </c>
      <c r="AM50" s="1447">
        <v>2.6294962999999996</v>
      </c>
      <c r="AN50" s="1447">
        <v>2.3643229000000003</v>
      </c>
      <c r="AO50" s="1447">
        <v>2.3386850000000026</v>
      </c>
      <c r="AP50" s="1447">
        <v>2.692657999999998</v>
      </c>
      <c r="AQ50" s="1447">
        <v>2.7374437999999981</v>
      </c>
      <c r="AR50" s="1447">
        <v>2.1010629000000001</v>
      </c>
      <c r="AS50" s="1447">
        <v>2.2659288000000011</v>
      </c>
      <c r="AT50" s="1447">
        <v>2.211415600000004</v>
      </c>
      <c r="AU50" s="1447">
        <v>2.3598993000000008</v>
      </c>
      <c r="AV50" s="1447">
        <v>2.3973455000000001</v>
      </c>
      <c r="AW50" s="1447">
        <v>29.700073200000173</v>
      </c>
      <c r="AX50" s="1444"/>
    </row>
    <row r="51" spans="2:50" ht="18.75" customHeight="1">
      <c r="B51" s="293">
        <f t="shared" si="5"/>
        <v>6</v>
      </c>
      <c r="C51" s="694" t="str">
        <f t="shared" si="7"/>
        <v>Electro Puno S.A.A.</v>
      </c>
      <c r="D51" s="703">
        <v>29.349010299999993</v>
      </c>
      <c r="E51" s="704">
        <v>28.793539010000092</v>
      </c>
      <c r="F51" s="704">
        <v>27.340917109999925</v>
      </c>
      <c r="G51" s="704">
        <v>25.502173899999974</v>
      </c>
      <c r="H51" s="704">
        <v>21.804829300000023</v>
      </c>
      <c r="I51" s="704">
        <v>24.089396890000007</v>
      </c>
      <c r="J51" s="704">
        <v>25.210381400000085</v>
      </c>
      <c r="K51" s="704">
        <v>33.518471400000003</v>
      </c>
      <c r="L51" s="704">
        <v>28.115980290000067</v>
      </c>
      <c r="M51" s="704">
        <v>29.308476889999998</v>
      </c>
      <c r="N51" s="704">
        <v>29.747379409999986</v>
      </c>
      <c r="O51" s="705">
        <v>29.97443028999999</v>
      </c>
      <c r="P51" s="707">
        <f t="shared" si="6"/>
        <v>332.75498619000018</v>
      </c>
      <c r="Q51" s="2"/>
      <c r="AI51" s="1729"/>
      <c r="AJ51" s="1446" t="s">
        <v>26</v>
      </c>
      <c r="AK51" s="1447">
        <v>1.3961300000000003</v>
      </c>
      <c r="AL51" s="1447">
        <v>1.3587109000000004</v>
      </c>
      <c r="AM51" s="1447">
        <v>1.2630538999999998</v>
      </c>
      <c r="AN51" s="1447">
        <v>1.2871049999999993</v>
      </c>
      <c r="AO51" s="1447">
        <v>1.1353134</v>
      </c>
      <c r="AP51" s="1447">
        <v>1.1624099999999995</v>
      </c>
      <c r="AQ51" s="1447">
        <v>1.1852410999999996</v>
      </c>
      <c r="AR51" s="1447">
        <v>1.2580511999999993</v>
      </c>
      <c r="AS51" s="1447">
        <v>1.3010083000000012</v>
      </c>
      <c r="AT51" s="1447">
        <v>1.2923987000000003</v>
      </c>
      <c r="AU51" s="1447">
        <v>1.4259744000000008</v>
      </c>
      <c r="AV51" s="1447">
        <v>1.3927449000000005</v>
      </c>
      <c r="AW51" s="1447">
        <v>15.458141800000021</v>
      </c>
      <c r="AX51" s="1444"/>
    </row>
    <row r="52" spans="2:50" ht="18.75" customHeight="1">
      <c r="B52" s="293">
        <f t="shared" si="5"/>
        <v>7</v>
      </c>
      <c r="C52" s="694" t="str">
        <f t="shared" si="7"/>
        <v>Electro Sur Este S.A.A.</v>
      </c>
      <c r="D52" s="703">
        <v>55.836560699999787</v>
      </c>
      <c r="E52" s="704">
        <v>54.808892200000059</v>
      </c>
      <c r="F52" s="704">
        <v>54.169680699999823</v>
      </c>
      <c r="G52" s="704">
        <v>48.228456600000406</v>
      </c>
      <c r="H52" s="704">
        <v>45.164115899999715</v>
      </c>
      <c r="I52" s="704">
        <v>45.932354099999806</v>
      </c>
      <c r="J52" s="704">
        <v>51.456771500000343</v>
      </c>
      <c r="K52" s="704">
        <v>54.675672399999847</v>
      </c>
      <c r="L52" s="704">
        <v>52.534066600000038</v>
      </c>
      <c r="M52" s="704">
        <v>52.650359399999836</v>
      </c>
      <c r="N52" s="704">
        <v>55.532344599999945</v>
      </c>
      <c r="O52" s="705">
        <v>54.036605400000198</v>
      </c>
      <c r="P52" s="707">
        <f t="shared" si="6"/>
        <v>625.02588009999977</v>
      </c>
      <c r="Q52" s="2"/>
      <c r="AI52" s="1729"/>
      <c r="AJ52" s="1446" t="s">
        <v>237</v>
      </c>
      <c r="AK52" s="1447">
        <v>580.5816695000002</v>
      </c>
      <c r="AL52" s="1447">
        <v>587.76015270000005</v>
      </c>
      <c r="AM52" s="1447">
        <v>548.62280840000255</v>
      </c>
      <c r="AN52" s="1447">
        <v>460.37255389999791</v>
      </c>
      <c r="AO52" s="1447">
        <v>450.34107090000032</v>
      </c>
      <c r="AP52" s="1447">
        <v>462.38459599999862</v>
      </c>
      <c r="AQ52" s="1447">
        <v>484.19471270000099</v>
      </c>
      <c r="AR52" s="1447">
        <v>512.4306071999996</v>
      </c>
      <c r="AS52" s="1447">
        <v>512.26987209999902</v>
      </c>
      <c r="AT52" s="1447">
        <v>540.60492029999875</v>
      </c>
      <c r="AU52" s="1447">
        <v>532.76836550000087</v>
      </c>
      <c r="AV52" s="1447">
        <v>531.68584020000048</v>
      </c>
      <c r="AW52" s="1447">
        <v>6204.017169400011</v>
      </c>
      <c r="AX52" s="1444"/>
    </row>
    <row r="53" spans="2:50" ht="18.75" customHeight="1">
      <c r="B53" s="293">
        <f t="shared" si="5"/>
        <v>8</v>
      </c>
      <c r="C53" s="694" t="str">
        <f t="shared" si="7"/>
        <v>Electro Ucayali S.A.</v>
      </c>
      <c r="D53" s="703">
        <v>25.616913099999977</v>
      </c>
      <c r="E53" s="704">
        <v>23.653266899999991</v>
      </c>
      <c r="F53" s="704">
        <v>22.765470999999998</v>
      </c>
      <c r="G53" s="704">
        <v>20.768990900000009</v>
      </c>
      <c r="H53" s="704">
        <v>19.643155900000007</v>
      </c>
      <c r="I53" s="704">
        <v>18.249888099999982</v>
      </c>
      <c r="J53" s="704">
        <v>22.223115100000047</v>
      </c>
      <c r="K53" s="704">
        <v>24.137255800000066</v>
      </c>
      <c r="L53" s="704">
        <v>24.218116399999978</v>
      </c>
      <c r="M53" s="704">
        <v>25.779895099999976</v>
      </c>
      <c r="N53" s="704">
        <v>25.026191100000059</v>
      </c>
      <c r="O53" s="705">
        <v>24.608386800000041</v>
      </c>
      <c r="P53" s="707">
        <f t="shared" si="6"/>
        <v>276.69064620000017</v>
      </c>
      <c r="Q53" s="2"/>
      <c r="AI53" s="1729"/>
      <c r="AJ53" s="1446" t="s">
        <v>267</v>
      </c>
      <c r="AK53" s="1447">
        <v>154.94067395000016</v>
      </c>
      <c r="AL53" s="1447">
        <v>153.20015971000029</v>
      </c>
      <c r="AM53" s="1447">
        <v>147.30626850999954</v>
      </c>
      <c r="AN53" s="1447">
        <v>136.13938019999975</v>
      </c>
      <c r="AO53" s="1447">
        <v>135.27059374000095</v>
      </c>
      <c r="AP53" s="1447">
        <v>137.0881176500001</v>
      </c>
      <c r="AQ53" s="1447">
        <v>142.41287133999958</v>
      </c>
      <c r="AR53" s="1447">
        <v>141.60008515999991</v>
      </c>
      <c r="AS53" s="1447">
        <v>139.12071316999959</v>
      </c>
      <c r="AT53" s="1447">
        <v>147.12834729999989</v>
      </c>
      <c r="AU53" s="1447">
        <v>148.02778139999987</v>
      </c>
      <c r="AV53" s="1447">
        <v>160.03087731000025</v>
      </c>
      <c r="AW53" s="1447">
        <v>1742.2658694399884</v>
      </c>
      <c r="AX53" s="1444"/>
    </row>
    <row r="54" spans="2:50" ht="18.75" customHeight="1">
      <c r="B54" s="293">
        <f t="shared" si="5"/>
        <v>9</v>
      </c>
      <c r="C54" s="694" t="str">
        <f t="shared" si="7"/>
        <v>Electrocentro S.A.</v>
      </c>
      <c r="D54" s="703">
        <v>71.217376600000208</v>
      </c>
      <c r="E54" s="704">
        <v>67.531058999999914</v>
      </c>
      <c r="F54" s="704">
        <v>68.496149999999531</v>
      </c>
      <c r="G54" s="704">
        <v>63.91554469999943</v>
      </c>
      <c r="H54" s="704">
        <v>63.825705400000238</v>
      </c>
      <c r="I54" s="704">
        <v>66.090863600000233</v>
      </c>
      <c r="J54" s="704">
        <v>69.156865199999643</v>
      </c>
      <c r="K54" s="704">
        <v>68.847342100000077</v>
      </c>
      <c r="L54" s="704">
        <v>71.390163399999579</v>
      </c>
      <c r="M54" s="704">
        <v>73.656333200000034</v>
      </c>
      <c r="N54" s="704">
        <v>73.428597000000295</v>
      </c>
      <c r="O54" s="705">
        <v>74.814661099999668</v>
      </c>
      <c r="P54" s="707">
        <f t="shared" si="6"/>
        <v>832.3706612999988</v>
      </c>
      <c r="Q54" s="2"/>
      <c r="AI54" s="1729"/>
      <c r="AJ54" s="1446" t="s">
        <v>268</v>
      </c>
      <c r="AK54" s="1447">
        <v>523.45364063000147</v>
      </c>
      <c r="AL54" s="1447">
        <v>544.46161476000066</v>
      </c>
      <c r="AM54" s="1447">
        <v>493.24892295000126</v>
      </c>
      <c r="AN54" s="1447">
        <v>442.38077879999969</v>
      </c>
      <c r="AO54" s="1447">
        <v>441.76510619000129</v>
      </c>
      <c r="AP54" s="1447">
        <v>408.62566312999996</v>
      </c>
      <c r="AQ54" s="1447">
        <v>437.25385009999775</v>
      </c>
      <c r="AR54" s="1447">
        <v>452.10520349999888</v>
      </c>
      <c r="AS54" s="1447">
        <v>459.68054673000046</v>
      </c>
      <c r="AT54" s="1447">
        <v>459.91413750999817</v>
      </c>
      <c r="AU54" s="1447">
        <v>465.2222342399981</v>
      </c>
      <c r="AV54" s="1447">
        <v>466.58160582999955</v>
      </c>
      <c r="AW54" s="1447">
        <v>5594.6933043699755</v>
      </c>
      <c r="AX54" s="1444"/>
    </row>
    <row r="55" spans="2:50" ht="18.75" customHeight="1">
      <c r="B55" s="293">
        <f t="shared" si="5"/>
        <v>10</v>
      </c>
      <c r="C55" s="694" t="str">
        <f t="shared" si="7"/>
        <v>Electronoroeste S.A.</v>
      </c>
      <c r="D55" s="703">
        <v>118.61535849000006</v>
      </c>
      <c r="E55" s="704">
        <v>117.37514081999997</v>
      </c>
      <c r="F55" s="704">
        <v>108.15826055000009</v>
      </c>
      <c r="G55" s="704">
        <v>101.05214309999992</v>
      </c>
      <c r="H55" s="704">
        <v>98.00828914000013</v>
      </c>
      <c r="I55" s="704">
        <v>96.058123310000056</v>
      </c>
      <c r="J55" s="704">
        <v>101.44087447000013</v>
      </c>
      <c r="K55" s="704">
        <v>102.97760182000003</v>
      </c>
      <c r="L55" s="704">
        <v>106.17205115999997</v>
      </c>
      <c r="M55" s="704">
        <v>115.17938830999984</v>
      </c>
      <c r="N55" s="704">
        <v>117.41648996000009</v>
      </c>
      <c r="O55" s="705">
        <v>120.60284874999996</v>
      </c>
      <c r="P55" s="707">
        <f t="shared" si="6"/>
        <v>1303.0565698800003</v>
      </c>
      <c r="Q55" s="2"/>
      <c r="R55" s="1449"/>
      <c r="AH55" s="1450"/>
      <c r="AI55" s="1729"/>
      <c r="AJ55" s="1446" t="s">
        <v>269</v>
      </c>
      <c r="AK55" s="1447">
        <v>2.1505713000000002</v>
      </c>
      <c r="AL55" s="1447">
        <v>1.9968414999999999</v>
      </c>
      <c r="AM55" s="1447">
        <v>2.0300042000000005</v>
      </c>
      <c r="AN55" s="1447">
        <v>1.613729699999999</v>
      </c>
      <c r="AO55" s="1447">
        <v>1.4499591000000001</v>
      </c>
      <c r="AP55" s="1447">
        <v>1.1440585999999999</v>
      </c>
      <c r="AQ55" s="1447">
        <v>1.0235522000000004</v>
      </c>
      <c r="AR55" s="1447">
        <v>2.1149148999999987</v>
      </c>
      <c r="AS55" s="1447">
        <v>1.1759780999999996</v>
      </c>
      <c r="AT55" s="1447">
        <v>1.2712353999999997</v>
      </c>
      <c r="AU55" s="1447">
        <v>1.4282772999999993</v>
      </c>
      <c r="AV55" s="1447">
        <v>1.6513697999999997</v>
      </c>
      <c r="AW55" s="1447">
        <v>19.050492100000039</v>
      </c>
      <c r="AX55" s="1444"/>
    </row>
    <row r="56" spans="2:50" ht="18.75" customHeight="1">
      <c r="B56" s="293">
        <f t="shared" si="5"/>
        <v>11</v>
      </c>
      <c r="C56" s="694" t="str">
        <f t="shared" si="7"/>
        <v>Electronorte S.A.</v>
      </c>
      <c r="D56" s="703">
        <v>66.788750699999909</v>
      </c>
      <c r="E56" s="704">
        <v>64.144408700000085</v>
      </c>
      <c r="F56" s="704">
        <v>63.285082409999966</v>
      </c>
      <c r="G56" s="704">
        <v>54.860097879999913</v>
      </c>
      <c r="H56" s="704">
        <v>56.507304999999917</v>
      </c>
      <c r="I56" s="704">
        <v>56.701982880000024</v>
      </c>
      <c r="J56" s="704">
        <v>60.262172219999854</v>
      </c>
      <c r="K56" s="704">
        <v>61.142793570000322</v>
      </c>
      <c r="L56" s="704">
        <v>61.064857720000099</v>
      </c>
      <c r="M56" s="704">
        <v>64.966887760000162</v>
      </c>
      <c r="N56" s="704">
        <v>62.863424929999773</v>
      </c>
      <c r="O56" s="705">
        <v>73.037511050000006</v>
      </c>
      <c r="P56" s="707">
        <f t="shared" si="6"/>
        <v>745.62527482000007</v>
      </c>
      <c r="Q56" s="2"/>
      <c r="AH56" s="1450"/>
      <c r="AI56" s="1729"/>
      <c r="AJ56" s="1446" t="s">
        <v>30</v>
      </c>
      <c r="AK56" s="1447">
        <v>0.98279889999999992</v>
      </c>
      <c r="AL56" s="1447">
        <v>0.89893769999999984</v>
      </c>
      <c r="AM56" s="1447">
        <v>0.88106899999999988</v>
      </c>
      <c r="AN56" s="1447">
        <v>0.8145365</v>
      </c>
      <c r="AO56" s="1447">
        <v>0.85137629999999986</v>
      </c>
      <c r="AP56" s="1447">
        <v>0.89249459999999992</v>
      </c>
      <c r="AQ56" s="1447">
        <v>0.9104519000000002</v>
      </c>
      <c r="AR56" s="1447">
        <v>0.89787709999999998</v>
      </c>
      <c r="AS56" s="1447">
        <v>0.89140370000000002</v>
      </c>
      <c r="AT56" s="1447">
        <v>0.98794189999999971</v>
      </c>
      <c r="AU56" s="1447">
        <v>0.99802769999999985</v>
      </c>
      <c r="AV56" s="1447">
        <v>1.0188964</v>
      </c>
      <c r="AW56" s="1447">
        <v>11.025811700000002</v>
      </c>
      <c r="AX56" s="1444"/>
    </row>
    <row r="57" spans="2:50" ht="18.75" customHeight="1">
      <c r="B57" s="293">
        <f t="shared" si="5"/>
        <v>12</v>
      </c>
      <c r="C57" s="694" t="str">
        <f t="shared" si="7"/>
        <v>Electrosur S.A.</v>
      </c>
      <c r="D57" s="703">
        <v>35.758144699999924</v>
      </c>
      <c r="E57" s="704">
        <v>33.567805800000002</v>
      </c>
      <c r="F57" s="704">
        <v>32.832667199999982</v>
      </c>
      <c r="G57" s="704">
        <v>31.74613389999999</v>
      </c>
      <c r="H57" s="704">
        <v>29.478698399999931</v>
      </c>
      <c r="I57" s="704">
        <v>29.103771099999999</v>
      </c>
      <c r="J57" s="704">
        <v>30.513627100000019</v>
      </c>
      <c r="K57" s="704">
        <v>30.34543360000001</v>
      </c>
      <c r="L57" s="704">
        <v>30.610969549999997</v>
      </c>
      <c r="M57" s="704">
        <v>31.9557711</v>
      </c>
      <c r="N57" s="704">
        <v>31.387807999999957</v>
      </c>
      <c r="O57" s="705">
        <v>34.65621900000005</v>
      </c>
      <c r="P57" s="707">
        <f t="shared" si="6"/>
        <v>381.95704944999977</v>
      </c>
      <c r="Q57" s="2"/>
      <c r="AH57" s="1450"/>
      <c r="AI57" s="1729"/>
      <c r="AJ57" s="1446" t="s">
        <v>32</v>
      </c>
      <c r="AK57" s="1447">
        <v>89.306534800000094</v>
      </c>
      <c r="AL57" s="1447">
        <v>82.766562000000008</v>
      </c>
      <c r="AM57" s="1447">
        <v>83.700811199999919</v>
      </c>
      <c r="AN57" s="1447">
        <v>77.714169299999824</v>
      </c>
      <c r="AO57" s="1447">
        <v>74.390975600000132</v>
      </c>
      <c r="AP57" s="1447">
        <v>71.078648899999692</v>
      </c>
      <c r="AQ57" s="1447">
        <v>78.9146041999999</v>
      </c>
      <c r="AR57" s="1447">
        <v>81.864775700000365</v>
      </c>
      <c r="AS57" s="1447">
        <v>81.29174740000029</v>
      </c>
      <c r="AT57" s="1447">
        <v>85.843589000000023</v>
      </c>
      <c r="AU57" s="1447">
        <v>83.177921199999616</v>
      </c>
      <c r="AV57" s="1447">
        <v>86.814994200000015</v>
      </c>
      <c r="AW57" s="1447">
        <v>976.86533350000855</v>
      </c>
      <c r="AX57" s="1444"/>
    </row>
    <row r="58" spans="2:50" ht="18.75" customHeight="1">
      <c r="B58" s="293">
        <f t="shared" si="5"/>
        <v>13</v>
      </c>
      <c r="C58" s="694" t="str">
        <f t="shared" si="7"/>
        <v>Empresa de Distribución y Comercialización de Electricidad San Ramón S.A.</v>
      </c>
      <c r="D58" s="703">
        <v>0.12538379999999999</v>
      </c>
      <c r="E58" s="704">
        <v>0.12151560000000002</v>
      </c>
      <c r="F58" s="704">
        <v>0.12630060000000001</v>
      </c>
      <c r="G58" s="704">
        <v>0.12723879999999996</v>
      </c>
      <c r="H58" s="704">
        <v>0.12150849999999999</v>
      </c>
      <c r="I58" s="704">
        <v>0.12278190000000001</v>
      </c>
      <c r="J58" s="704">
        <v>0.12040909999999999</v>
      </c>
      <c r="K58" s="704">
        <v>0.1287855</v>
      </c>
      <c r="L58" s="704">
        <v>0.1344188</v>
      </c>
      <c r="M58" s="704">
        <v>0.13772380000000001</v>
      </c>
      <c r="N58" s="704">
        <v>0.1943174</v>
      </c>
      <c r="O58" s="705">
        <v>0.1947528</v>
      </c>
      <c r="P58" s="707">
        <f t="shared" si="6"/>
        <v>1.6551366000000001</v>
      </c>
      <c r="Q58" s="2"/>
      <c r="AH58" s="1450"/>
      <c r="AI58" s="1729"/>
      <c r="AJ58" s="1446" t="s">
        <v>49</v>
      </c>
      <c r="AK58" s="1447">
        <v>1928.2426159699928</v>
      </c>
      <c r="AL58" s="1447">
        <v>1924.9170828000092</v>
      </c>
      <c r="AM58" s="1447">
        <v>1807.537180430015</v>
      </c>
      <c r="AN58" s="1447">
        <v>1607.1004006800056</v>
      </c>
      <c r="AO58" s="1447">
        <v>1576.0390785700092</v>
      </c>
      <c r="AP58" s="1447">
        <v>1551.3139449599933</v>
      </c>
      <c r="AQ58" s="1447">
        <v>1646.8121813300102</v>
      </c>
      <c r="AR58" s="1447">
        <v>1714.9312427499958</v>
      </c>
      <c r="AS58" s="1447">
        <v>1721.5513087199954</v>
      </c>
      <c r="AT58" s="1447">
        <v>1795.4655424699868</v>
      </c>
      <c r="AU58" s="1447">
        <v>1790.2162225399645</v>
      </c>
      <c r="AV58" s="1447">
        <v>1829.2342433300121</v>
      </c>
      <c r="AW58" s="1447">
        <v>20893.36104454883</v>
      </c>
      <c r="AX58" s="1444"/>
    </row>
    <row r="59" spans="2:50" ht="18.75" customHeight="1">
      <c r="B59" s="293">
        <f t="shared" si="5"/>
        <v>14</v>
      </c>
      <c r="C59" s="694" t="str">
        <f t="shared" si="7"/>
        <v>Empresa de Interés Local Hidroeléctrica S.A. de Chacas</v>
      </c>
      <c r="D59" s="703">
        <v>0.27235429999999988</v>
      </c>
      <c r="E59" s="704">
        <v>0.25632660000000013</v>
      </c>
      <c r="F59" s="704">
        <v>0.25103200000000003</v>
      </c>
      <c r="G59" s="704">
        <v>0.24903890000000001</v>
      </c>
      <c r="H59" s="704">
        <v>0.26542170000000004</v>
      </c>
      <c r="I59" s="704">
        <v>0.26406299999999988</v>
      </c>
      <c r="J59" s="704">
        <v>0.27553470000000008</v>
      </c>
      <c r="K59" s="704">
        <v>0.29733310000000013</v>
      </c>
      <c r="L59" s="704">
        <v>0.3087017999999998</v>
      </c>
      <c r="M59" s="704">
        <v>0.32782839999999991</v>
      </c>
      <c r="N59" s="704">
        <v>0.29937150000000007</v>
      </c>
      <c r="O59" s="705">
        <v>0.30966940000000004</v>
      </c>
      <c r="P59" s="707">
        <f t="shared" si="6"/>
        <v>3.3766754000000003</v>
      </c>
      <c r="Q59" s="2"/>
      <c r="AH59" s="1450"/>
      <c r="AI59" s="1729" t="s">
        <v>49</v>
      </c>
      <c r="AJ59" s="1446" t="s">
        <v>342</v>
      </c>
      <c r="AK59" s="1447">
        <v>0.17683099999999999</v>
      </c>
      <c r="AL59" s="1447">
        <v>3.5118999999999997E-2</v>
      </c>
      <c r="AM59" s="1447">
        <v>6.0898000000000001E-2</v>
      </c>
      <c r="AN59" s="1447">
        <v>0.249194</v>
      </c>
      <c r="AO59" s="1447">
        <v>0.53279299999999996</v>
      </c>
      <c r="AP59" s="1447">
        <v>0.43540200000000001</v>
      </c>
      <c r="AQ59" s="1447">
        <v>0.54479599999999995</v>
      </c>
      <c r="AR59" s="1447">
        <v>0.50752299999999995</v>
      </c>
      <c r="AS59" s="1447">
        <v>0.52291699999999997</v>
      </c>
      <c r="AT59" s="1447">
        <v>9.4902130000000007</v>
      </c>
      <c r="AU59" s="1447">
        <v>11.177567699999999</v>
      </c>
      <c r="AV59" s="1447">
        <v>10.997134300000001</v>
      </c>
      <c r="AW59" s="1447">
        <v>34.730387999999998</v>
      </c>
      <c r="AX59" s="1444"/>
    </row>
    <row r="60" spans="2:50" ht="18.75" customHeight="1">
      <c r="B60" s="293">
        <f t="shared" si="5"/>
        <v>15</v>
      </c>
      <c r="C60" s="694" t="str">
        <f t="shared" si="7"/>
        <v>Empresa de Servicios Eléctricos Municipales de Paramonga S.A.</v>
      </c>
      <c r="D60" s="703">
        <v>1.1445125999999997</v>
      </c>
      <c r="E60" s="704">
        <v>1.0988405000000001</v>
      </c>
      <c r="F60" s="704">
        <v>1.1074318000000005</v>
      </c>
      <c r="G60" s="704">
        <v>1.0852829000000004</v>
      </c>
      <c r="H60" s="704">
        <v>1.0201662</v>
      </c>
      <c r="I60" s="704">
        <v>0.97935990000000028</v>
      </c>
      <c r="J60" s="704">
        <v>0.93038889999999985</v>
      </c>
      <c r="K60" s="704">
        <v>0.92109419999999975</v>
      </c>
      <c r="L60" s="704">
        <v>0.93950789999999995</v>
      </c>
      <c r="M60" s="704">
        <v>0.96769520000000009</v>
      </c>
      <c r="N60" s="704">
        <v>0.98594969999999948</v>
      </c>
      <c r="O60" s="705">
        <v>1.1831352000000002</v>
      </c>
      <c r="P60" s="708">
        <f t="shared" si="6"/>
        <v>12.363365</v>
      </c>
      <c r="Q60" s="2"/>
      <c r="AH60" s="1450"/>
      <c r="AI60" s="1729"/>
      <c r="AJ60" s="1446" t="s">
        <v>343</v>
      </c>
      <c r="AK60" s="1448"/>
      <c r="AL60" s="1448"/>
      <c r="AM60" s="1448"/>
      <c r="AN60" s="1448"/>
      <c r="AO60" s="1448"/>
      <c r="AP60" s="1448"/>
      <c r="AQ60" s="1448"/>
      <c r="AR60" s="1448"/>
      <c r="AS60" s="1448"/>
      <c r="AT60" s="1448">
        <v>4.8535214</v>
      </c>
      <c r="AU60" s="1447">
        <v>6.0214786999999994</v>
      </c>
      <c r="AV60" s="1447">
        <v>9.5790077999999994</v>
      </c>
      <c r="AW60" s="1447">
        <v>20.454007900000001</v>
      </c>
      <c r="AX60" s="1444"/>
    </row>
    <row r="61" spans="2:50" ht="18.75" customHeight="1">
      <c r="B61" s="293">
        <f t="shared" si="5"/>
        <v>16</v>
      </c>
      <c r="C61" s="694" t="str">
        <f t="shared" si="7"/>
        <v>Empresa Municipal de Servicio Eléctrico de Tocache S.A.</v>
      </c>
      <c r="D61" s="703">
        <v>2.8790879000000005</v>
      </c>
      <c r="E61" s="704">
        <v>2.7227271999999965</v>
      </c>
      <c r="F61" s="704">
        <v>2.6294962999999996</v>
      </c>
      <c r="G61" s="704">
        <v>2.3643229000000003</v>
      </c>
      <c r="H61" s="704">
        <v>2.3386850000000026</v>
      </c>
      <c r="I61" s="704">
        <v>2.692657999999998</v>
      </c>
      <c r="J61" s="704">
        <v>2.7374437999999981</v>
      </c>
      <c r="K61" s="704">
        <v>2.1010629000000001</v>
      </c>
      <c r="L61" s="704">
        <v>2.2659288000000011</v>
      </c>
      <c r="M61" s="704">
        <v>2.211415600000004</v>
      </c>
      <c r="N61" s="704">
        <v>2.3598993000000008</v>
      </c>
      <c r="O61" s="705">
        <v>2.3973455000000001</v>
      </c>
      <c r="P61" s="707">
        <f t="shared" si="6"/>
        <v>29.700073199999999</v>
      </c>
      <c r="Q61" s="2"/>
      <c r="T61" s="1451"/>
      <c r="AH61" s="1450"/>
      <c r="AI61" s="1729"/>
      <c r="AJ61" s="1446" t="s">
        <v>344</v>
      </c>
      <c r="AK61" s="1447">
        <v>63.698449799999992</v>
      </c>
      <c r="AL61" s="1447">
        <v>62.842086800000025</v>
      </c>
      <c r="AM61" s="1447">
        <v>53.33787250000001</v>
      </c>
      <c r="AN61" s="1447">
        <v>37.071272500000006</v>
      </c>
      <c r="AO61" s="1447">
        <v>44.962333400000006</v>
      </c>
      <c r="AP61" s="1447">
        <v>53.186134099999968</v>
      </c>
      <c r="AQ61" s="1447">
        <v>63.459094000000015</v>
      </c>
      <c r="AR61" s="1447">
        <v>64.501350500000072</v>
      </c>
      <c r="AS61" s="1447">
        <v>69.277371799999997</v>
      </c>
      <c r="AT61" s="1447">
        <v>77.20735430000002</v>
      </c>
      <c r="AU61" s="1447">
        <v>75.864699499999986</v>
      </c>
      <c r="AV61" s="1447">
        <v>77.349246300000004</v>
      </c>
      <c r="AW61" s="1447">
        <v>742.7572654999999</v>
      </c>
      <c r="AX61" s="1444"/>
    </row>
    <row r="62" spans="2:50" ht="18.75" customHeight="1">
      <c r="B62" s="293">
        <f t="shared" si="5"/>
        <v>17</v>
      </c>
      <c r="C62" s="694" t="str">
        <f t="shared" si="7"/>
        <v>Empresa Municipal de Servicios Eléctricos Utcubamba S.A.C.</v>
      </c>
      <c r="D62" s="703">
        <v>1.3961300000000003</v>
      </c>
      <c r="E62" s="704">
        <v>1.3587109000000004</v>
      </c>
      <c r="F62" s="704">
        <v>1.2630538999999998</v>
      </c>
      <c r="G62" s="704">
        <v>1.2871049999999993</v>
      </c>
      <c r="H62" s="704">
        <v>1.1353134</v>
      </c>
      <c r="I62" s="704">
        <v>1.1624099999999995</v>
      </c>
      <c r="J62" s="704">
        <v>1.1852410999999996</v>
      </c>
      <c r="K62" s="704">
        <v>1.2580511999999993</v>
      </c>
      <c r="L62" s="704">
        <v>1.3010083000000012</v>
      </c>
      <c r="M62" s="704">
        <v>1.2923987000000003</v>
      </c>
      <c r="N62" s="704">
        <v>1.4259744000000008</v>
      </c>
      <c r="O62" s="705">
        <v>1.3927449000000005</v>
      </c>
      <c r="P62" s="707">
        <f t="shared" si="6"/>
        <v>15.4581418</v>
      </c>
      <c r="Q62" s="2"/>
      <c r="T62" s="1451"/>
      <c r="AH62" s="1450"/>
      <c r="AI62" s="1729"/>
      <c r="AJ62" s="1446" t="s">
        <v>50</v>
      </c>
      <c r="AK62" s="1447">
        <v>7.7045552999999991</v>
      </c>
      <c r="AL62" s="1447">
        <v>6.8037388999999999</v>
      </c>
      <c r="AM62" s="1447">
        <v>7.2035499999999999</v>
      </c>
      <c r="AN62" s="1447">
        <v>6.315347</v>
      </c>
      <c r="AO62" s="1447">
        <v>7.3825269999999996</v>
      </c>
      <c r="AP62" s="1447">
        <v>7.1788260000000008</v>
      </c>
      <c r="AQ62" s="1447">
        <v>5.6756489999999999</v>
      </c>
      <c r="AR62" s="1447">
        <v>6.3787459999999996</v>
      </c>
      <c r="AS62" s="1447">
        <v>6.4491189999999996</v>
      </c>
      <c r="AT62" s="1447">
        <v>7.5378270000000001</v>
      </c>
      <c r="AU62" s="1447">
        <v>7.8521339999999995</v>
      </c>
      <c r="AV62" s="1447">
        <v>7.5808090000000004</v>
      </c>
      <c r="AW62" s="1447">
        <v>84.062828200000013</v>
      </c>
      <c r="AX62" s="1444"/>
    </row>
    <row r="63" spans="2:50" ht="18.75" customHeight="1">
      <c r="B63" s="293">
        <f t="shared" si="5"/>
        <v>18</v>
      </c>
      <c r="C63" s="694" t="str">
        <f t="shared" si="7"/>
        <v>Enel Distribución Perú S.A.A.</v>
      </c>
      <c r="D63" s="703">
        <v>580.5816695000002</v>
      </c>
      <c r="E63" s="704">
        <v>587.76015270000005</v>
      </c>
      <c r="F63" s="704">
        <v>548.62280840000255</v>
      </c>
      <c r="G63" s="704">
        <v>460.37255389999791</v>
      </c>
      <c r="H63" s="704">
        <v>450.34107090000032</v>
      </c>
      <c r="I63" s="704">
        <v>462.38459599999862</v>
      </c>
      <c r="J63" s="704">
        <v>484.19471270000099</v>
      </c>
      <c r="K63" s="704">
        <v>512.4306071999996</v>
      </c>
      <c r="L63" s="704">
        <v>512.26987209999902</v>
      </c>
      <c r="M63" s="704">
        <v>540.60492029999875</v>
      </c>
      <c r="N63" s="704">
        <v>532.76836550000087</v>
      </c>
      <c r="O63" s="705">
        <v>531.68584020000048</v>
      </c>
      <c r="P63" s="707">
        <f t="shared" si="6"/>
        <v>6204.0171693999991</v>
      </c>
      <c r="Q63" s="2"/>
      <c r="R63" s="1449"/>
      <c r="T63" s="1451"/>
      <c r="AH63" s="1450"/>
      <c r="AI63" s="1729"/>
      <c r="AJ63" s="1446" t="s">
        <v>345</v>
      </c>
      <c r="AK63" s="1447">
        <v>63.467303500000007</v>
      </c>
      <c r="AL63" s="1447">
        <v>70.454121199999989</v>
      </c>
      <c r="AM63" s="1447">
        <v>50.214731099999995</v>
      </c>
      <c r="AN63" s="1447">
        <v>22.132488800000001</v>
      </c>
      <c r="AO63" s="1447">
        <v>26.527209800000001</v>
      </c>
      <c r="AP63" s="1447">
        <v>46.300307100000005</v>
      </c>
      <c r="AQ63" s="1447">
        <v>48.891530399999994</v>
      </c>
      <c r="AR63" s="1447">
        <v>66.614991599999996</v>
      </c>
      <c r="AS63" s="1447">
        <v>70.367297600000001</v>
      </c>
      <c r="AT63" s="1447">
        <v>77.850823300000002</v>
      </c>
      <c r="AU63" s="1447">
        <v>75.966639799999996</v>
      </c>
      <c r="AV63" s="1447">
        <v>81.618443499999998</v>
      </c>
      <c r="AW63" s="1447">
        <v>700.40588769999999</v>
      </c>
      <c r="AX63" s="1444"/>
    </row>
    <row r="64" spans="2:50" ht="18.75" customHeight="1">
      <c r="B64" s="293">
        <f t="shared" si="5"/>
        <v>19</v>
      </c>
      <c r="C64" s="694" t="str">
        <f t="shared" si="7"/>
        <v>Hidrandina S.A.</v>
      </c>
      <c r="D64" s="703">
        <v>154.94067395000016</v>
      </c>
      <c r="E64" s="704">
        <v>153.20015971000029</v>
      </c>
      <c r="F64" s="704">
        <v>147.30626850999954</v>
      </c>
      <c r="G64" s="704">
        <v>136.13938019999975</v>
      </c>
      <c r="H64" s="704">
        <v>135.27059374000095</v>
      </c>
      <c r="I64" s="704">
        <v>137.0881176500001</v>
      </c>
      <c r="J64" s="704">
        <v>142.41287133999958</v>
      </c>
      <c r="K64" s="704">
        <v>141.60008515999991</v>
      </c>
      <c r="L64" s="704">
        <v>139.12071316999959</v>
      </c>
      <c r="M64" s="704">
        <v>147.12834729999989</v>
      </c>
      <c r="N64" s="704">
        <v>148.02778139999987</v>
      </c>
      <c r="O64" s="705">
        <v>160.03087731000025</v>
      </c>
      <c r="P64" s="707">
        <f t="shared" si="6"/>
        <v>1742.2658694399997</v>
      </c>
      <c r="Q64" s="2"/>
      <c r="R64" s="1449"/>
      <c r="T64" s="1451"/>
      <c r="AH64" s="1450"/>
      <c r="AI64" s="1729"/>
      <c r="AJ64" s="1446" t="s">
        <v>346</v>
      </c>
      <c r="AK64" s="1447">
        <v>0</v>
      </c>
      <c r="AL64" s="1447">
        <v>0</v>
      </c>
      <c r="AM64" s="1447">
        <v>0</v>
      </c>
      <c r="AN64" s="1447">
        <v>0</v>
      </c>
      <c r="AO64" s="1447">
        <v>0</v>
      </c>
      <c r="AP64" s="1447">
        <v>0</v>
      </c>
      <c r="AQ64" s="1447">
        <v>0</v>
      </c>
      <c r="AR64" s="1447">
        <v>6.1872000000000003E-2</v>
      </c>
      <c r="AS64" s="1447">
        <v>0.27001599999999998</v>
      </c>
      <c r="AT64" s="1447">
        <v>0.54515020000000003</v>
      </c>
      <c r="AU64" s="1447">
        <v>0.53088440000000003</v>
      </c>
      <c r="AV64" s="1447">
        <v>0.56343069999999995</v>
      </c>
      <c r="AW64" s="1447">
        <v>1.9713532999999996</v>
      </c>
      <c r="AX64" s="1444"/>
    </row>
    <row r="65" spans="2:50" ht="18.75" customHeight="1">
      <c r="B65" s="293">
        <f t="shared" si="5"/>
        <v>20</v>
      </c>
      <c r="C65" s="694" t="str">
        <f t="shared" si="7"/>
        <v>Luz del Sur S.A.</v>
      </c>
      <c r="D65" s="703">
        <v>523.45364063000147</v>
      </c>
      <c r="E65" s="704">
        <v>544.46161476000066</v>
      </c>
      <c r="F65" s="704">
        <v>493.24892295000126</v>
      </c>
      <c r="G65" s="704">
        <v>442.38077879999969</v>
      </c>
      <c r="H65" s="704">
        <v>441.76510619000129</v>
      </c>
      <c r="I65" s="704">
        <v>408.62566312999996</v>
      </c>
      <c r="J65" s="704">
        <v>437.25385009999775</v>
      </c>
      <c r="K65" s="704">
        <v>452.10520349999888</v>
      </c>
      <c r="L65" s="704">
        <v>459.68054673000046</v>
      </c>
      <c r="M65" s="704">
        <v>459.91413750999817</v>
      </c>
      <c r="N65" s="704">
        <v>465.2222342399981</v>
      </c>
      <c r="O65" s="705">
        <v>466.58160582999955</v>
      </c>
      <c r="P65" s="707">
        <f t="shared" si="6"/>
        <v>5594.6933043699973</v>
      </c>
      <c r="Q65" s="2"/>
      <c r="R65" s="1449"/>
      <c r="T65" s="1451"/>
      <c r="AH65" s="1450"/>
      <c r="AI65" s="1729"/>
      <c r="AJ65" s="1446" t="s">
        <v>236</v>
      </c>
      <c r="AK65" s="1447">
        <v>26.184769500000009</v>
      </c>
      <c r="AL65" s="1447">
        <v>23.817381300000008</v>
      </c>
      <c r="AM65" s="1447">
        <v>22.563869100000009</v>
      </c>
      <c r="AN65" s="1447">
        <v>19.721653000000007</v>
      </c>
      <c r="AO65" s="1447">
        <v>19.268029600000009</v>
      </c>
      <c r="AP65" s="1447">
        <v>17.224649700000011</v>
      </c>
      <c r="AQ65" s="1447">
        <v>18.439535799999991</v>
      </c>
      <c r="AR65" s="1447">
        <v>19.302285300000005</v>
      </c>
      <c r="AS65" s="1447">
        <v>20.958725300000005</v>
      </c>
      <c r="AT65" s="1447">
        <v>24.855480800000009</v>
      </c>
      <c r="AU65" s="1447">
        <v>24.308425700000011</v>
      </c>
      <c r="AV65" s="1447">
        <v>25.95690440000001</v>
      </c>
      <c r="AW65" s="1447">
        <v>262.60170950000008</v>
      </c>
      <c r="AX65" s="1444"/>
    </row>
    <row r="66" spans="2:50" ht="18.75" customHeight="1">
      <c r="B66" s="293">
        <v>21</v>
      </c>
      <c r="C66" s="694" t="str">
        <f t="shared" si="7"/>
        <v>Proyecto Especial Chavimochic</v>
      </c>
      <c r="D66" s="703">
        <v>2.1505713000000002</v>
      </c>
      <c r="E66" s="704">
        <v>1.9968414999999999</v>
      </c>
      <c r="F66" s="704">
        <v>2.0300042000000005</v>
      </c>
      <c r="G66" s="704">
        <v>1.613729699999999</v>
      </c>
      <c r="H66" s="704">
        <v>1.4499591000000001</v>
      </c>
      <c r="I66" s="704">
        <v>1.1440585999999999</v>
      </c>
      <c r="J66" s="704">
        <v>1.0235522000000004</v>
      </c>
      <c r="K66" s="704">
        <v>2.1149148999999987</v>
      </c>
      <c r="L66" s="704">
        <v>1.1759780999999996</v>
      </c>
      <c r="M66" s="704">
        <v>1.2712353999999997</v>
      </c>
      <c r="N66" s="704">
        <v>1.4282772999999993</v>
      </c>
      <c r="O66" s="705">
        <v>1.6513697999999997</v>
      </c>
      <c r="P66" s="707">
        <f t="shared" si="6"/>
        <v>19.0504921</v>
      </c>
      <c r="Q66" s="2"/>
      <c r="T66" s="1451"/>
      <c r="AH66" s="1450"/>
      <c r="AI66" s="1729"/>
      <c r="AJ66" s="1446" t="s">
        <v>264</v>
      </c>
      <c r="AK66" s="1447">
        <v>0.19038089999999999</v>
      </c>
      <c r="AL66" s="1447">
        <v>0.1694707</v>
      </c>
      <c r="AM66" s="1447">
        <v>0.181649</v>
      </c>
      <c r="AN66" s="1447">
        <v>0.1670442</v>
      </c>
      <c r="AO66" s="1447">
        <v>0.17091710000000002</v>
      </c>
      <c r="AP66" s="1447">
        <v>0.18629130000000002</v>
      </c>
      <c r="AQ66" s="1447">
        <v>0.21249350000000006</v>
      </c>
      <c r="AR66" s="1447">
        <v>0.19908029999999999</v>
      </c>
      <c r="AS66" s="1447">
        <v>0.23248409999999994</v>
      </c>
      <c r="AT66" s="1447">
        <v>0.24166480000000001</v>
      </c>
      <c r="AU66" s="1447">
        <v>0.25048480000000006</v>
      </c>
      <c r="AV66" s="1447">
        <v>0.23490329999999995</v>
      </c>
      <c r="AW66" s="1447">
        <v>2.4368639999999981</v>
      </c>
      <c r="AX66" s="1444"/>
    </row>
    <row r="67" spans="2:50" ht="18.75" customHeight="1">
      <c r="B67" s="293">
        <v>22</v>
      </c>
      <c r="C67" s="694" t="str">
        <f t="shared" si="7"/>
        <v>Servicios Eléctricos Rioja S.A.</v>
      </c>
      <c r="D67" s="703">
        <v>0.98279889999999992</v>
      </c>
      <c r="E67" s="704">
        <v>0.89893769999999984</v>
      </c>
      <c r="F67" s="704">
        <v>0.88106899999999988</v>
      </c>
      <c r="G67" s="704">
        <v>0.8145365</v>
      </c>
      <c r="H67" s="704">
        <v>0.85137629999999986</v>
      </c>
      <c r="I67" s="704">
        <v>0.89249459999999992</v>
      </c>
      <c r="J67" s="704">
        <v>0.9104519000000002</v>
      </c>
      <c r="K67" s="704">
        <v>0.89787709999999998</v>
      </c>
      <c r="L67" s="704">
        <v>0.89140370000000002</v>
      </c>
      <c r="M67" s="704">
        <v>0.98794189999999971</v>
      </c>
      <c r="N67" s="704">
        <v>0.99802769999999985</v>
      </c>
      <c r="O67" s="705">
        <v>1.0188964</v>
      </c>
      <c r="P67" s="707">
        <f t="shared" si="6"/>
        <v>11.025811699999998</v>
      </c>
      <c r="Q67" s="2"/>
      <c r="T67" s="1451"/>
      <c r="AH67" s="1450"/>
      <c r="AI67" s="1729"/>
      <c r="AJ67" s="1446" t="s">
        <v>176</v>
      </c>
      <c r="AK67" s="1447">
        <v>66.807474400000061</v>
      </c>
      <c r="AL67" s="1447">
        <v>64.245752699999912</v>
      </c>
      <c r="AM67" s="1447">
        <v>59.39005550000018</v>
      </c>
      <c r="AN67" s="1447">
        <v>59.087731300000065</v>
      </c>
      <c r="AO67" s="1447">
        <v>53.852249400000098</v>
      </c>
      <c r="AP67" s="1447">
        <v>51.533489200000126</v>
      </c>
      <c r="AQ67" s="1447">
        <v>51.064102900000115</v>
      </c>
      <c r="AR67" s="1447">
        <v>54.391235199999706</v>
      </c>
      <c r="AS67" s="1447">
        <v>55.895085100000095</v>
      </c>
      <c r="AT67" s="1447">
        <v>62.43566720000004</v>
      </c>
      <c r="AU67" s="1447">
        <v>61.523482500000036</v>
      </c>
      <c r="AV67" s="1447">
        <v>64.503169399999933</v>
      </c>
      <c r="AW67" s="1447">
        <v>704.72949479998954</v>
      </c>
      <c r="AX67" s="1444"/>
    </row>
    <row r="68" spans="2:50" ht="18.75" customHeight="1">
      <c r="B68" s="293">
        <f t="shared" si="5"/>
        <v>23</v>
      </c>
      <c r="C68" s="694" t="str">
        <f t="shared" si="7"/>
        <v>Sociedad Eléctrica del Sur Oeste S.A.</v>
      </c>
      <c r="D68" s="703">
        <v>89.306534800000094</v>
      </c>
      <c r="E68" s="704">
        <v>82.766562000000008</v>
      </c>
      <c r="F68" s="704">
        <v>83.700811199999919</v>
      </c>
      <c r="G68" s="704">
        <v>77.714169299999824</v>
      </c>
      <c r="H68" s="704">
        <v>74.390975600000132</v>
      </c>
      <c r="I68" s="704">
        <v>71.078648899999692</v>
      </c>
      <c r="J68" s="704">
        <v>78.9146041999999</v>
      </c>
      <c r="K68" s="704">
        <v>81.864775700000365</v>
      </c>
      <c r="L68" s="704">
        <v>81.29174740000029</v>
      </c>
      <c r="M68" s="704">
        <v>85.843589000000023</v>
      </c>
      <c r="N68" s="704">
        <v>83.177921199999616</v>
      </c>
      <c r="O68" s="705">
        <v>86.814994200000015</v>
      </c>
      <c r="P68" s="707">
        <f t="shared" si="6"/>
        <v>976.86533349999991</v>
      </c>
      <c r="Q68" s="2"/>
      <c r="R68" s="1449"/>
      <c r="T68" s="1451"/>
      <c r="AI68" s="1729"/>
      <c r="AJ68" s="1446" t="s">
        <v>4</v>
      </c>
      <c r="AK68" s="1447">
        <v>74.345332599999949</v>
      </c>
      <c r="AL68" s="1447">
        <v>69.889356899999939</v>
      </c>
      <c r="AM68" s="1447">
        <v>66.926453000000237</v>
      </c>
      <c r="AN68" s="1447">
        <v>57.71082190000002</v>
      </c>
      <c r="AO68" s="1447">
        <v>59.169049800000138</v>
      </c>
      <c r="AP68" s="1447">
        <v>59.498707100000175</v>
      </c>
      <c r="AQ68" s="1447">
        <v>66.656389600000139</v>
      </c>
      <c r="AR68" s="1447">
        <v>69.434369100000069</v>
      </c>
      <c r="AS68" s="1447">
        <v>70.743377100000231</v>
      </c>
      <c r="AT68" s="1447">
        <v>73.496894999999952</v>
      </c>
      <c r="AU68" s="1447">
        <v>71.580956100000122</v>
      </c>
      <c r="AV68" s="1447">
        <v>73.262074899999732</v>
      </c>
      <c r="AW68" s="1447">
        <v>812.71378310000921</v>
      </c>
      <c r="AX68" s="1444"/>
    </row>
    <row r="69" spans="2:50" ht="18.75" customHeight="1" thickBot="1">
      <c r="B69" s="293"/>
      <c r="C69" s="709"/>
      <c r="D69" s="710"/>
      <c r="E69" s="711"/>
      <c r="F69" s="711"/>
      <c r="G69" s="711"/>
      <c r="H69" s="711"/>
      <c r="I69" s="711"/>
      <c r="J69" s="711"/>
      <c r="K69" s="711"/>
      <c r="L69" s="711"/>
      <c r="M69" s="711"/>
      <c r="N69" s="711"/>
      <c r="O69" s="712"/>
      <c r="P69" s="713"/>
      <c r="Q69" s="2"/>
      <c r="T69" s="1451"/>
      <c r="AI69" s="1729"/>
      <c r="AJ69" s="1446" t="s">
        <v>6</v>
      </c>
      <c r="AK69" s="1447">
        <v>0.29918630000000002</v>
      </c>
      <c r="AL69" s="1447">
        <v>0.27861960000000002</v>
      </c>
      <c r="AM69" s="1447">
        <v>0.25972600000000001</v>
      </c>
      <c r="AN69" s="1447">
        <v>0.19147239999999999</v>
      </c>
      <c r="AO69" s="1447">
        <v>0.19655700000000001</v>
      </c>
      <c r="AP69" s="1447">
        <v>0.20957599999999998</v>
      </c>
      <c r="AQ69" s="1447">
        <v>0.2167925</v>
      </c>
      <c r="AR69" s="1447">
        <v>0.23991170000000003</v>
      </c>
      <c r="AS69" s="1447">
        <v>0.23560520000000004</v>
      </c>
      <c r="AT69" s="1447">
        <v>0.25148979999999999</v>
      </c>
      <c r="AU69" s="1447">
        <v>0.2625188</v>
      </c>
      <c r="AV69" s="1447">
        <v>0.28529740000000003</v>
      </c>
      <c r="AW69" s="1447">
        <v>2.9267526999999989</v>
      </c>
      <c r="AX69" s="1444"/>
    </row>
    <row r="70" spans="2:50" ht="18.75" customHeight="1" thickTop="1" thickBot="1">
      <c r="B70" s="714"/>
      <c r="C70" s="715" t="s">
        <v>144</v>
      </c>
      <c r="D70" s="716">
        <f>SUM(D46:D69)</f>
        <v>1928.2426159700015</v>
      </c>
      <c r="E70" s="717">
        <f t="shared" ref="E70:O70" si="8">SUM(E46:E69)</f>
        <v>1924.917082800001</v>
      </c>
      <c r="F70" s="717">
        <f t="shared" si="8"/>
        <v>1807.5371804300028</v>
      </c>
      <c r="G70" s="717">
        <f t="shared" si="8"/>
        <v>1607.1004006799969</v>
      </c>
      <c r="H70" s="717">
        <f t="shared" si="8"/>
        <v>1576.0390785700029</v>
      </c>
      <c r="I70" s="717">
        <f t="shared" si="8"/>
        <v>1551.3139449599992</v>
      </c>
      <c r="J70" s="717">
        <f t="shared" si="8"/>
        <v>1646.8121813299988</v>
      </c>
      <c r="K70" s="717">
        <f t="shared" si="8"/>
        <v>1714.9312427499988</v>
      </c>
      <c r="L70" s="717">
        <f t="shared" si="8"/>
        <v>1721.5513087199995</v>
      </c>
      <c r="M70" s="717">
        <f t="shared" si="8"/>
        <v>1795.4655424699968</v>
      </c>
      <c r="N70" s="717">
        <f t="shared" si="8"/>
        <v>1790.2162225399989</v>
      </c>
      <c r="O70" s="717">
        <f t="shared" si="8"/>
        <v>1829.2342433299998</v>
      </c>
      <c r="P70" s="718">
        <f>SUM(P46:P69)</f>
        <v>20893.361044549994</v>
      </c>
      <c r="Q70" s="2"/>
      <c r="T70" s="1451"/>
      <c r="AI70" s="1729"/>
      <c r="AJ70" s="1446" t="s">
        <v>8</v>
      </c>
      <c r="AK70" s="1447">
        <v>29.349010299999993</v>
      </c>
      <c r="AL70" s="1447">
        <v>28.793539010000092</v>
      </c>
      <c r="AM70" s="1447">
        <v>27.340917109999925</v>
      </c>
      <c r="AN70" s="1447">
        <v>25.502173899999974</v>
      </c>
      <c r="AO70" s="1447">
        <v>21.804829300000023</v>
      </c>
      <c r="AP70" s="1447">
        <v>24.089396890000007</v>
      </c>
      <c r="AQ70" s="1447">
        <v>25.210381400000085</v>
      </c>
      <c r="AR70" s="1447">
        <v>33.518471400000003</v>
      </c>
      <c r="AS70" s="1447">
        <v>28.115980290000067</v>
      </c>
      <c r="AT70" s="1447">
        <v>29.308476889999998</v>
      </c>
      <c r="AU70" s="1447">
        <v>29.747379409999986</v>
      </c>
      <c r="AV70" s="1447">
        <v>29.97443028999999</v>
      </c>
      <c r="AW70" s="1447">
        <v>332.75498618999973</v>
      </c>
      <c r="AX70" s="1444"/>
    </row>
    <row r="71" spans="2:50" ht="18.75" customHeight="1">
      <c r="B71" s="719"/>
      <c r="C71" s="22"/>
      <c r="D71" s="720"/>
      <c r="E71" s="720"/>
      <c r="F71" s="720"/>
      <c r="G71" s="720"/>
      <c r="H71" s="720"/>
      <c r="I71" s="720"/>
      <c r="J71" s="720"/>
      <c r="K71" s="720"/>
      <c r="L71" s="720"/>
      <c r="M71" s="720"/>
      <c r="N71" s="720"/>
      <c r="O71" s="720"/>
      <c r="P71" s="720"/>
      <c r="Q71" s="2"/>
      <c r="T71" s="1451"/>
      <c r="AI71" s="1729"/>
      <c r="AJ71" s="1446" t="s">
        <v>10</v>
      </c>
      <c r="AK71" s="1447">
        <v>55.836560699999787</v>
      </c>
      <c r="AL71" s="1447">
        <v>54.808892200000059</v>
      </c>
      <c r="AM71" s="1447">
        <v>54.169680699999823</v>
      </c>
      <c r="AN71" s="1447">
        <v>48.228456600000406</v>
      </c>
      <c r="AO71" s="1447">
        <v>45.164115899999715</v>
      </c>
      <c r="AP71" s="1447">
        <v>45.932354099999806</v>
      </c>
      <c r="AQ71" s="1447">
        <v>51.456771500000343</v>
      </c>
      <c r="AR71" s="1447">
        <v>54.675672399999847</v>
      </c>
      <c r="AS71" s="1447">
        <v>52.534066600000038</v>
      </c>
      <c r="AT71" s="1447">
        <v>52.650359399999836</v>
      </c>
      <c r="AU71" s="1447">
        <v>55.532344599999945</v>
      </c>
      <c r="AV71" s="1447">
        <v>54.036605400000198</v>
      </c>
      <c r="AW71" s="1447">
        <v>625.02588009999874</v>
      </c>
      <c r="AX71" s="1444"/>
    </row>
    <row r="72" spans="2:50" ht="18.75" customHeight="1">
      <c r="B72" s="698"/>
      <c r="C72" s="699"/>
      <c r="D72" s="720"/>
      <c r="E72" s="720"/>
      <c r="F72" s="720"/>
      <c r="G72" s="720"/>
      <c r="H72" s="720"/>
      <c r="I72" s="720"/>
      <c r="J72" s="720"/>
      <c r="K72" s="720"/>
      <c r="L72" s="720"/>
      <c r="M72" s="720"/>
      <c r="N72" s="720"/>
      <c r="O72" s="720"/>
      <c r="P72" s="720"/>
      <c r="Q72" s="2"/>
      <c r="T72" s="1451"/>
      <c r="AI72" s="1729"/>
      <c r="AJ72" s="1446" t="s">
        <v>12</v>
      </c>
      <c r="AK72" s="1447">
        <v>25.616913099999977</v>
      </c>
      <c r="AL72" s="1447">
        <v>23.653266899999991</v>
      </c>
      <c r="AM72" s="1447">
        <v>22.765470999999998</v>
      </c>
      <c r="AN72" s="1447">
        <v>20.768990900000009</v>
      </c>
      <c r="AO72" s="1447">
        <v>19.643155900000007</v>
      </c>
      <c r="AP72" s="1447">
        <v>18.249888099999982</v>
      </c>
      <c r="AQ72" s="1447">
        <v>22.223115100000047</v>
      </c>
      <c r="AR72" s="1447">
        <v>24.137255800000066</v>
      </c>
      <c r="AS72" s="1447">
        <v>24.218116399999978</v>
      </c>
      <c r="AT72" s="1447">
        <v>25.779895099999976</v>
      </c>
      <c r="AU72" s="1447">
        <v>25.026191100000059</v>
      </c>
      <c r="AV72" s="1447">
        <v>24.608386800000041</v>
      </c>
      <c r="AW72" s="1447">
        <v>276.69064619999983</v>
      </c>
      <c r="AX72" s="1444"/>
    </row>
    <row r="73" spans="2:50" ht="18.75" customHeight="1">
      <c r="B73" s="698"/>
      <c r="C73" s="699"/>
      <c r="D73" s="720"/>
      <c r="E73" s="720"/>
      <c r="F73" s="720"/>
      <c r="G73" s="720"/>
      <c r="H73" s="720"/>
      <c r="I73" s="720"/>
      <c r="J73" s="720"/>
      <c r="K73" s="720"/>
      <c r="L73" s="720"/>
      <c r="M73" s="720"/>
      <c r="N73" s="720"/>
      <c r="O73" s="720"/>
      <c r="P73" s="720"/>
      <c r="Q73" s="2"/>
      <c r="T73" s="1451"/>
      <c r="AI73" s="1729"/>
      <c r="AJ73" s="1446" t="s">
        <v>14</v>
      </c>
      <c r="AK73" s="1447">
        <v>71.217376600000208</v>
      </c>
      <c r="AL73" s="1447">
        <v>67.531058999999914</v>
      </c>
      <c r="AM73" s="1447">
        <v>68.496149999999531</v>
      </c>
      <c r="AN73" s="1447">
        <v>63.91554469999943</v>
      </c>
      <c r="AO73" s="1447">
        <v>63.825705400000238</v>
      </c>
      <c r="AP73" s="1447">
        <v>66.090863600000233</v>
      </c>
      <c r="AQ73" s="1447">
        <v>69.156865199999643</v>
      </c>
      <c r="AR73" s="1447">
        <v>68.847342100000077</v>
      </c>
      <c r="AS73" s="1447">
        <v>71.390163399999579</v>
      </c>
      <c r="AT73" s="1447">
        <v>73.656333200000034</v>
      </c>
      <c r="AU73" s="1447">
        <v>73.428597000000295</v>
      </c>
      <c r="AV73" s="1447">
        <v>74.814661099999668</v>
      </c>
      <c r="AW73" s="1447">
        <v>832.3706612999971</v>
      </c>
      <c r="AX73" s="1444"/>
    </row>
    <row r="74" spans="2:50" ht="18.75" customHeight="1">
      <c r="B74" s="698"/>
      <c r="C74" s="699"/>
      <c r="D74" s="720"/>
      <c r="E74" s="720"/>
      <c r="F74" s="720"/>
      <c r="G74" s="720"/>
      <c r="H74" s="720"/>
      <c r="I74" s="720"/>
      <c r="J74" s="720"/>
      <c r="K74" s="720"/>
      <c r="L74" s="720"/>
      <c r="M74" s="720"/>
      <c r="N74" s="720"/>
      <c r="O74" s="720"/>
      <c r="P74" s="720"/>
      <c r="Q74" s="2"/>
      <c r="T74" s="1451"/>
      <c r="AI74" s="1729"/>
      <c r="AJ74" s="1446" t="s">
        <v>16</v>
      </c>
      <c r="AK74" s="1447">
        <v>118.61535849000006</v>
      </c>
      <c r="AL74" s="1447">
        <v>117.37514081999997</v>
      </c>
      <c r="AM74" s="1447">
        <v>108.15826055000009</v>
      </c>
      <c r="AN74" s="1447">
        <v>101.05214309999992</v>
      </c>
      <c r="AO74" s="1447">
        <v>98.00828914000013</v>
      </c>
      <c r="AP74" s="1447">
        <v>96.058123310000056</v>
      </c>
      <c r="AQ74" s="1447">
        <v>101.44087447000013</v>
      </c>
      <c r="AR74" s="1447">
        <v>102.97760182000003</v>
      </c>
      <c r="AS74" s="1447">
        <v>106.17205115999997</v>
      </c>
      <c r="AT74" s="1447">
        <v>115.17938830999984</v>
      </c>
      <c r="AU74" s="1447">
        <v>117.41648996000009</v>
      </c>
      <c r="AV74" s="1447">
        <v>120.60284874999996</v>
      </c>
      <c r="AW74" s="1447">
        <v>1303.0565698800133</v>
      </c>
      <c r="AX74" s="1444"/>
    </row>
    <row r="75" spans="2:50" ht="18.75" customHeight="1">
      <c r="B75" s="58" t="s">
        <v>145</v>
      </c>
      <c r="C75" s="22"/>
      <c r="D75" s="720"/>
      <c r="E75" s="720"/>
      <c r="F75" s="720"/>
      <c r="G75" s="720"/>
      <c r="H75" s="720"/>
      <c r="I75" s="720"/>
      <c r="J75" s="720"/>
      <c r="K75" s="720"/>
      <c r="L75" s="720"/>
      <c r="M75" s="720"/>
      <c r="N75" s="720"/>
      <c r="O75" s="720"/>
      <c r="P75" s="720"/>
      <c r="Q75" s="2"/>
      <c r="T75" s="1451"/>
      <c r="AI75" s="1729"/>
      <c r="AJ75" s="1446" t="s">
        <v>19</v>
      </c>
      <c r="AK75" s="1447">
        <v>66.788750699999909</v>
      </c>
      <c r="AL75" s="1447">
        <v>64.144408700000085</v>
      </c>
      <c r="AM75" s="1447">
        <v>63.285082409999966</v>
      </c>
      <c r="AN75" s="1447">
        <v>54.860097879999913</v>
      </c>
      <c r="AO75" s="1447">
        <v>56.507304999999917</v>
      </c>
      <c r="AP75" s="1447">
        <v>56.701982880000024</v>
      </c>
      <c r="AQ75" s="1447">
        <v>60.262172219999854</v>
      </c>
      <c r="AR75" s="1447">
        <v>61.142793570000322</v>
      </c>
      <c r="AS75" s="1447">
        <v>61.064857720000099</v>
      </c>
      <c r="AT75" s="1447">
        <v>64.966887760000162</v>
      </c>
      <c r="AU75" s="1447">
        <v>62.863424929999773</v>
      </c>
      <c r="AV75" s="1447">
        <v>73.037511050000006</v>
      </c>
      <c r="AW75" s="1447">
        <v>745.62527482000553</v>
      </c>
      <c r="AX75" s="1444"/>
    </row>
    <row r="76" spans="2:50" ht="18.75" customHeight="1">
      <c r="B76" s="58"/>
      <c r="C76" s="22"/>
      <c r="D76" s="720"/>
      <c r="E76" s="720"/>
      <c r="F76" s="720"/>
      <c r="G76" s="720"/>
      <c r="H76" s="720"/>
      <c r="I76" s="720"/>
      <c r="J76" s="720"/>
      <c r="K76" s="720"/>
      <c r="L76" s="720"/>
      <c r="M76" s="720"/>
      <c r="N76" s="720"/>
      <c r="O76" s="720"/>
      <c r="P76" s="720"/>
      <c r="Q76" s="2"/>
      <c r="T76" s="1451"/>
      <c r="AI76" s="1729"/>
      <c r="AJ76" s="1446" t="s">
        <v>271</v>
      </c>
      <c r="AK76" s="1447">
        <v>511.74854299999993</v>
      </c>
      <c r="AL76" s="1447">
        <v>480.58942200000007</v>
      </c>
      <c r="AM76" s="1447">
        <v>365.00328199999996</v>
      </c>
      <c r="AN76" s="1447">
        <v>276.620634</v>
      </c>
      <c r="AO76" s="1447">
        <v>312.12398799999994</v>
      </c>
      <c r="AP76" s="1447">
        <v>372.56889300000006</v>
      </c>
      <c r="AQ76" s="1447">
        <v>479.18517900000006</v>
      </c>
      <c r="AR76" s="1447">
        <v>508.49687399999999</v>
      </c>
      <c r="AS76" s="1447">
        <v>463.36706099999992</v>
      </c>
      <c r="AT76" s="1447">
        <v>509.74492399999997</v>
      </c>
      <c r="AU76" s="1447">
        <v>491.46034099999997</v>
      </c>
      <c r="AV76" s="1447">
        <v>526.37574600000005</v>
      </c>
      <c r="AW76" s="1447">
        <v>5297.2848869999989</v>
      </c>
      <c r="AX76" s="1444"/>
    </row>
    <row r="77" spans="2:50" ht="18.75" customHeight="1" thickBot="1">
      <c r="B77" s="58"/>
      <c r="C77" s="22"/>
      <c r="D77" s="720"/>
      <c r="E77" s="720"/>
      <c r="F77" s="720"/>
      <c r="G77" s="720"/>
      <c r="H77" s="720"/>
      <c r="I77" s="720"/>
      <c r="J77" s="720"/>
      <c r="K77" s="720"/>
      <c r="L77" s="720"/>
      <c r="M77" s="720"/>
      <c r="N77" s="720"/>
      <c r="O77" s="720"/>
      <c r="P77" s="720"/>
      <c r="Q77" s="2"/>
      <c r="T77" s="1451"/>
      <c r="AI77" s="1729"/>
      <c r="AJ77" s="1446" t="s">
        <v>20</v>
      </c>
      <c r="AK77" s="1447">
        <v>35.758144699999924</v>
      </c>
      <c r="AL77" s="1447">
        <v>33.567805800000002</v>
      </c>
      <c r="AM77" s="1447">
        <v>32.832667199999982</v>
      </c>
      <c r="AN77" s="1447">
        <v>31.74613389999999</v>
      </c>
      <c r="AO77" s="1447">
        <v>29.478698399999931</v>
      </c>
      <c r="AP77" s="1447">
        <v>29.103771099999999</v>
      </c>
      <c r="AQ77" s="1447">
        <v>30.513627100000019</v>
      </c>
      <c r="AR77" s="1447">
        <v>30.34543360000001</v>
      </c>
      <c r="AS77" s="1447">
        <v>30.610969549999997</v>
      </c>
      <c r="AT77" s="1447">
        <v>31.9557711</v>
      </c>
      <c r="AU77" s="1447">
        <v>31.387807999999957</v>
      </c>
      <c r="AV77" s="1447">
        <v>34.65621900000005</v>
      </c>
      <c r="AW77" s="1447">
        <v>381.95704945000381</v>
      </c>
      <c r="AX77" s="1444"/>
    </row>
    <row r="78" spans="2:50" ht="18.75" customHeight="1">
      <c r="B78" s="16"/>
      <c r="C78" s="1920" t="s">
        <v>1</v>
      </c>
      <c r="D78" s="1922" t="s">
        <v>88</v>
      </c>
      <c r="E78" s="1918" t="s">
        <v>89</v>
      </c>
      <c r="F78" s="1918" t="s">
        <v>90</v>
      </c>
      <c r="G78" s="1918" t="s">
        <v>91</v>
      </c>
      <c r="H78" s="1918" t="s">
        <v>92</v>
      </c>
      <c r="I78" s="1918" t="s">
        <v>93</v>
      </c>
      <c r="J78" s="1918" t="s">
        <v>95</v>
      </c>
      <c r="K78" s="1918" t="s">
        <v>96</v>
      </c>
      <c r="L78" s="1918" t="s">
        <v>97</v>
      </c>
      <c r="M78" s="1918" t="s">
        <v>98</v>
      </c>
      <c r="N78" s="1918" t="s">
        <v>99</v>
      </c>
      <c r="O78" s="1918" t="s">
        <v>100</v>
      </c>
      <c r="P78" s="1730" t="s">
        <v>140</v>
      </c>
      <c r="Q78" s="2"/>
      <c r="T78" s="1451"/>
      <c r="AI78" s="1729"/>
      <c r="AJ78" s="1446" t="s">
        <v>340</v>
      </c>
      <c r="AK78" s="1447">
        <v>0.12538379999999999</v>
      </c>
      <c r="AL78" s="1447">
        <v>0.12151560000000002</v>
      </c>
      <c r="AM78" s="1447">
        <v>0.12630060000000001</v>
      </c>
      <c r="AN78" s="1447">
        <v>0.12723879999999996</v>
      </c>
      <c r="AO78" s="1447">
        <v>0.12150849999999999</v>
      </c>
      <c r="AP78" s="1447">
        <v>0.12278190000000001</v>
      </c>
      <c r="AQ78" s="1447">
        <v>0.12040909999999999</v>
      </c>
      <c r="AR78" s="1447">
        <v>0.1287855</v>
      </c>
      <c r="AS78" s="1447">
        <v>0.1344188</v>
      </c>
      <c r="AT78" s="1447">
        <v>0.13772380000000001</v>
      </c>
      <c r="AU78" s="1447">
        <v>0.1943174</v>
      </c>
      <c r="AV78" s="1447">
        <v>0.1947528</v>
      </c>
      <c r="AW78" s="1447">
        <v>1.6551366000000003</v>
      </c>
      <c r="AX78" s="1444"/>
    </row>
    <row r="79" spans="2:50" ht="18.75" customHeight="1" thickBot="1">
      <c r="B79" s="16"/>
      <c r="C79" s="1921"/>
      <c r="D79" s="1923"/>
      <c r="E79" s="1919"/>
      <c r="F79" s="1919"/>
      <c r="G79" s="1919"/>
      <c r="H79" s="1919"/>
      <c r="I79" s="1919"/>
      <c r="J79" s="1919"/>
      <c r="K79" s="1919"/>
      <c r="L79" s="1919"/>
      <c r="M79" s="1919"/>
      <c r="N79" s="1919"/>
      <c r="O79" s="1919"/>
      <c r="P79" s="1731" t="s">
        <v>68</v>
      </c>
      <c r="Q79" s="2"/>
      <c r="T79" s="1451"/>
      <c r="AI79" s="1729"/>
      <c r="AJ79" s="1446" t="s">
        <v>347</v>
      </c>
      <c r="AK79" s="1447">
        <v>3.9392484999999997</v>
      </c>
      <c r="AL79" s="1447">
        <v>4.8586910999999997</v>
      </c>
      <c r="AM79" s="1447">
        <v>3.2621811999999997</v>
      </c>
      <c r="AN79" s="1447">
        <v>1.3205056999999998</v>
      </c>
      <c r="AO79" s="1447">
        <v>2.7065342000000001</v>
      </c>
      <c r="AP79" s="1447">
        <v>4.6683601000000001</v>
      </c>
      <c r="AQ79" s="1447">
        <v>4.8362354000000005</v>
      </c>
      <c r="AR79" s="1447">
        <v>4.6024018999999994</v>
      </c>
      <c r="AS79" s="1447">
        <v>4.6872398999999998</v>
      </c>
      <c r="AT79" s="1447">
        <v>4.7680076000000007</v>
      </c>
      <c r="AU79" s="1447">
        <v>4.8461099999999986</v>
      </c>
      <c r="AV79" s="1447">
        <v>5.175441600000001</v>
      </c>
      <c r="AW79" s="1447">
        <v>49.670957199999997</v>
      </c>
      <c r="AX79" s="1444"/>
    </row>
    <row r="80" spans="2:50" ht="18.75" customHeight="1">
      <c r="B80" s="16"/>
      <c r="C80" s="721" t="s">
        <v>49</v>
      </c>
      <c r="D80" s="722">
        <f t="shared" ref="D80:O80" si="9">+D36+D70</f>
        <v>4057.8884096700012</v>
      </c>
      <c r="E80" s="723">
        <f t="shared" si="9"/>
        <v>3958.3870853000008</v>
      </c>
      <c r="F80" s="723">
        <f t="shared" si="9"/>
        <v>3536.8898637300017</v>
      </c>
      <c r="G80" s="723">
        <f t="shared" si="9"/>
        <v>2792.9760683799968</v>
      </c>
      <c r="H80" s="723">
        <f t="shared" si="9"/>
        <v>2983.5482221700026</v>
      </c>
      <c r="I80" s="723">
        <f t="shared" si="9"/>
        <v>3316.37755496</v>
      </c>
      <c r="J80" s="723">
        <f t="shared" si="9"/>
        <v>3639.1290282299988</v>
      </c>
      <c r="K80" s="723">
        <f t="shared" si="9"/>
        <v>3791.9333902499984</v>
      </c>
      <c r="L80" s="723">
        <f t="shared" si="9"/>
        <v>3721.1436592199998</v>
      </c>
      <c r="M80" s="723">
        <f t="shared" si="9"/>
        <v>3954.1991888699972</v>
      </c>
      <c r="N80" s="723">
        <f t="shared" si="9"/>
        <v>3933.352738139999</v>
      </c>
      <c r="O80" s="723">
        <f t="shared" si="9"/>
        <v>4065.2441592299992</v>
      </c>
      <c r="P80" s="723">
        <f>P36+P70</f>
        <v>43751.069368149998</v>
      </c>
      <c r="Q80" s="2"/>
      <c r="T80" s="1451"/>
      <c r="AI80" s="1729"/>
      <c r="AJ80" s="1446" t="s">
        <v>272</v>
      </c>
      <c r="AK80" s="1447">
        <v>1.8329838000000001</v>
      </c>
      <c r="AL80" s="1447">
        <v>1.8261844999999999</v>
      </c>
      <c r="AM80" s="1447">
        <v>1.7200945999999999</v>
      </c>
      <c r="AN80" s="1447">
        <v>1.3550701000000001</v>
      </c>
      <c r="AO80" s="1447">
        <v>1.6171690000000001</v>
      </c>
      <c r="AP80" s="1447">
        <v>1.4651255999999999</v>
      </c>
      <c r="AQ80" s="1447">
        <v>1.7298839000000001</v>
      </c>
      <c r="AR80" s="1447">
        <v>2.2976424000000004</v>
      </c>
      <c r="AS80" s="1447">
        <v>2.5089598000000004</v>
      </c>
      <c r="AT80" s="1447">
        <v>2.8042064999999998</v>
      </c>
      <c r="AU80" s="1447">
        <v>2.5201994999999999</v>
      </c>
      <c r="AV80" s="1447">
        <v>2.6533384</v>
      </c>
      <c r="AW80" s="1447">
        <v>24.3308581</v>
      </c>
      <c r="AX80" s="1444"/>
    </row>
    <row r="81" spans="2:51" ht="18.75" customHeight="1"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"/>
      <c r="T81" s="1451"/>
      <c r="AI81" s="1729"/>
      <c r="AJ81" s="1446" t="s">
        <v>348</v>
      </c>
      <c r="AK81" s="1447">
        <v>22.886552600000002</v>
      </c>
      <c r="AL81" s="1447">
        <v>22.3623853</v>
      </c>
      <c r="AM81" s="1447">
        <v>17.622254399999996</v>
      </c>
      <c r="AN81" s="1447">
        <v>19.6775193</v>
      </c>
      <c r="AO81" s="1447">
        <v>23.2898201</v>
      </c>
      <c r="AP81" s="1447">
        <v>22.283031600000001</v>
      </c>
      <c r="AQ81" s="1447">
        <v>15.312815099999998</v>
      </c>
      <c r="AR81" s="1447">
        <v>21.952679400000001</v>
      </c>
      <c r="AS81" s="1447">
        <v>21.517713000000001</v>
      </c>
      <c r="AT81" s="1447">
        <v>22.985287700000001</v>
      </c>
      <c r="AU81" s="1447">
        <v>22.7511598</v>
      </c>
      <c r="AV81" s="1447">
        <v>23.569679000000001</v>
      </c>
      <c r="AW81" s="1447">
        <v>256.21089730000006</v>
      </c>
      <c r="AX81" s="1444"/>
    </row>
    <row r="82" spans="2:51" ht="18.75" customHeight="1"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"/>
      <c r="T82" s="1451"/>
      <c r="AI82" s="1729"/>
      <c r="AJ82" s="1446" t="s">
        <v>51</v>
      </c>
      <c r="AK82" s="1447">
        <v>16.273350999999998</v>
      </c>
      <c r="AL82" s="1447">
        <v>18.425672999999996</v>
      </c>
      <c r="AM82" s="1447">
        <v>14.77355</v>
      </c>
      <c r="AN82" s="1447">
        <v>9.0366740000000014</v>
      </c>
      <c r="AO82" s="1447">
        <v>12.294519999999999</v>
      </c>
      <c r="AP82" s="1447">
        <v>21.162105000000004</v>
      </c>
      <c r="AQ82" s="1447">
        <v>18.481665</v>
      </c>
      <c r="AR82" s="1447">
        <v>15.528796000000003</v>
      </c>
      <c r="AS82" s="1447">
        <v>17.392516000000001</v>
      </c>
      <c r="AT82" s="1447">
        <v>16.836264</v>
      </c>
      <c r="AU82" s="1447">
        <v>21.102971999999998</v>
      </c>
      <c r="AV82" s="1447">
        <v>23.229035</v>
      </c>
      <c r="AW82" s="1447">
        <v>204.53712099999987</v>
      </c>
      <c r="AX82" s="1444"/>
    </row>
    <row r="83" spans="2:51" ht="18.75" customHeight="1"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"/>
      <c r="AI83" s="1729"/>
      <c r="AJ83" s="1446" t="s">
        <v>52</v>
      </c>
      <c r="AK83" s="1447">
        <v>54.194982799999998</v>
      </c>
      <c r="AL83" s="1447">
        <v>50.827508100000003</v>
      </c>
      <c r="AM83" s="1447">
        <v>36.324891300000004</v>
      </c>
      <c r="AN83" s="1447">
        <v>21.038342800000002</v>
      </c>
      <c r="AO83" s="1447">
        <v>24.574502799999998</v>
      </c>
      <c r="AP83" s="1447">
        <v>43.810578500000013</v>
      </c>
      <c r="AQ83" s="1447">
        <v>42.700178199999996</v>
      </c>
      <c r="AR83" s="1447">
        <v>42.599580400000001</v>
      </c>
      <c r="AS83" s="1447">
        <v>48.302275300000005</v>
      </c>
      <c r="AT83" s="1447">
        <v>48.494136800000007</v>
      </c>
      <c r="AU83" s="1447">
        <v>47.615155900000005</v>
      </c>
      <c r="AV83" s="1447">
        <v>44.3180513</v>
      </c>
      <c r="AW83" s="1447">
        <v>504.80018419999982</v>
      </c>
      <c r="AX83" s="1444"/>
    </row>
    <row r="84" spans="2:51" ht="18.75" customHeight="1">
      <c r="B84" s="22"/>
      <c r="C84" s="724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"/>
      <c r="AI84" s="1729"/>
      <c r="AJ84" s="1446" t="s">
        <v>266</v>
      </c>
      <c r="AK84" s="1447">
        <v>0.27235429999999988</v>
      </c>
      <c r="AL84" s="1447">
        <v>0.25632660000000013</v>
      </c>
      <c r="AM84" s="1447">
        <v>0.25103200000000003</v>
      </c>
      <c r="AN84" s="1447">
        <v>0.24903890000000001</v>
      </c>
      <c r="AO84" s="1447">
        <v>0.26542170000000004</v>
      </c>
      <c r="AP84" s="1447">
        <v>0.26406299999999988</v>
      </c>
      <c r="AQ84" s="1447">
        <v>0.27553470000000008</v>
      </c>
      <c r="AR84" s="1447">
        <v>0.29733310000000013</v>
      </c>
      <c r="AS84" s="1447">
        <v>0.3087017999999998</v>
      </c>
      <c r="AT84" s="1447">
        <v>0.32782839999999991</v>
      </c>
      <c r="AU84" s="1447">
        <v>0.29937150000000007</v>
      </c>
      <c r="AV84" s="1447">
        <v>0.30966940000000004</v>
      </c>
      <c r="AW84" s="1447">
        <v>3.3766753999999977</v>
      </c>
      <c r="AX84" s="1444"/>
    </row>
    <row r="85" spans="2:51" ht="18.7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AI85" s="1729"/>
      <c r="AJ85" s="1446" t="s">
        <v>22</v>
      </c>
      <c r="AK85" s="1447">
        <v>1.1445125999999997</v>
      </c>
      <c r="AL85" s="1447">
        <v>1.0988405000000001</v>
      </c>
      <c r="AM85" s="1447">
        <v>1.1074318000000005</v>
      </c>
      <c r="AN85" s="1447">
        <v>1.0852829000000004</v>
      </c>
      <c r="AO85" s="1447">
        <v>1.0201662</v>
      </c>
      <c r="AP85" s="1447">
        <v>0.97935990000000028</v>
      </c>
      <c r="AQ85" s="1447">
        <v>0.93038889999999985</v>
      </c>
      <c r="AR85" s="1447">
        <v>0.92109419999999975</v>
      </c>
      <c r="AS85" s="1447">
        <v>0.93950789999999995</v>
      </c>
      <c r="AT85" s="1447">
        <v>0.96769520000000009</v>
      </c>
      <c r="AU85" s="1447">
        <v>0.98594969999999948</v>
      </c>
      <c r="AV85" s="1447">
        <v>1.1831352000000002</v>
      </c>
      <c r="AW85" s="1447">
        <v>12.36336499999998</v>
      </c>
      <c r="AX85" s="1444"/>
    </row>
    <row r="86" spans="2:51" ht="18.7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AI86" s="1729"/>
      <c r="AJ86" s="1446" t="s">
        <v>24</v>
      </c>
      <c r="AK86" s="1447">
        <v>2.8790879000000005</v>
      </c>
      <c r="AL86" s="1447">
        <v>2.7227271999999965</v>
      </c>
      <c r="AM86" s="1447">
        <v>2.6294962999999996</v>
      </c>
      <c r="AN86" s="1447">
        <v>2.3643229000000003</v>
      </c>
      <c r="AO86" s="1447">
        <v>2.3386850000000026</v>
      </c>
      <c r="AP86" s="1447">
        <v>2.692657999999998</v>
      </c>
      <c r="AQ86" s="1447">
        <v>2.7374437999999981</v>
      </c>
      <c r="AR86" s="1447">
        <v>2.1010629000000001</v>
      </c>
      <c r="AS86" s="1447">
        <v>2.2659288000000011</v>
      </c>
      <c r="AT86" s="1447">
        <v>2.211415600000004</v>
      </c>
      <c r="AU86" s="1447">
        <v>2.3598993000000008</v>
      </c>
      <c r="AV86" s="1447">
        <v>2.3973455000000001</v>
      </c>
      <c r="AW86" s="1447">
        <v>29.700073200000173</v>
      </c>
      <c r="AX86" s="1444"/>
    </row>
    <row r="87" spans="2:51" ht="18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S87" s="1451"/>
      <c r="T87" s="1451"/>
      <c r="U87" s="1423"/>
      <c r="AI87" s="1729"/>
      <c r="AJ87" s="1446" t="s">
        <v>26</v>
      </c>
      <c r="AK87" s="1447">
        <v>1.3961300000000003</v>
      </c>
      <c r="AL87" s="1447">
        <v>1.3587109000000004</v>
      </c>
      <c r="AM87" s="1447">
        <v>1.2630538999999998</v>
      </c>
      <c r="AN87" s="1447">
        <v>1.2871049999999993</v>
      </c>
      <c r="AO87" s="1447">
        <v>1.1353134</v>
      </c>
      <c r="AP87" s="1447">
        <v>1.1624099999999995</v>
      </c>
      <c r="AQ87" s="1447">
        <v>1.1852410999999996</v>
      </c>
      <c r="AR87" s="1447">
        <v>1.2580511999999993</v>
      </c>
      <c r="AS87" s="1447">
        <v>1.3010083000000012</v>
      </c>
      <c r="AT87" s="1447">
        <v>1.2923987000000003</v>
      </c>
      <c r="AU87" s="1447">
        <v>1.4259744000000008</v>
      </c>
      <c r="AV87" s="1447">
        <v>1.3927449000000005</v>
      </c>
      <c r="AW87" s="1447">
        <v>15.458141800000021</v>
      </c>
      <c r="AX87" s="1444"/>
      <c r="AY87" s="1452"/>
    </row>
    <row r="88" spans="2:51" ht="18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S88" s="1451"/>
      <c r="U88" s="1423" t="s">
        <v>146</v>
      </c>
      <c r="AI88" s="1729"/>
      <c r="AJ88" s="1446" t="s">
        <v>237</v>
      </c>
      <c r="AK88" s="1447">
        <v>580.5816695000002</v>
      </c>
      <c r="AL88" s="1447">
        <v>587.76015270000005</v>
      </c>
      <c r="AM88" s="1447">
        <v>548.62280840000255</v>
      </c>
      <c r="AN88" s="1447">
        <v>460.37255389999791</v>
      </c>
      <c r="AO88" s="1447">
        <v>450.34107090000032</v>
      </c>
      <c r="AP88" s="1447">
        <v>462.38459599999862</v>
      </c>
      <c r="AQ88" s="1447">
        <v>484.19471270000099</v>
      </c>
      <c r="AR88" s="1447">
        <v>512.4306071999996</v>
      </c>
      <c r="AS88" s="1447">
        <v>512.26987209999902</v>
      </c>
      <c r="AT88" s="1447">
        <v>540.60492029999875</v>
      </c>
      <c r="AU88" s="1447">
        <v>532.76836550000087</v>
      </c>
      <c r="AV88" s="1447">
        <v>531.68584020000048</v>
      </c>
      <c r="AW88" s="1447">
        <v>6204.017169400011</v>
      </c>
      <c r="AX88" s="1444"/>
      <c r="AY88" s="1452"/>
    </row>
    <row r="89" spans="2:51" ht="18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S89" s="1453"/>
      <c r="T89" s="1412"/>
      <c r="U89" s="1412" t="s">
        <v>107</v>
      </c>
      <c r="V89" s="1412" t="s">
        <v>108</v>
      </c>
      <c r="W89" s="1412" t="s">
        <v>109</v>
      </c>
      <c r="X89" s="1412" t="s">
        <v>110</v>
      </c>
      <c r="Y89" s="1412" t="s">
        <v>111</v>
      </c>
      <c r="Z89" s="1412" t="s">
        <v>112</v>
      </c>
      <c r="AA89" s="1412" t="s">
        <v>113</v>
      </c>
      <c r="AB89" s="1412" t="s">
        <v>114</v>
      </c>
      <c r="AC89" s="1412" t="s">
        <v>115</v>
      </c>
      <c r="AD89" s="1412" t="s">
        <v>116</v>
      </c>
      <c r="AE89" s="1412" t="s">
        <v>117</v>
      </c>
      <c r="AF89" s="1412" t="s">
        <v>118</v>
      </c>
      <c r="AG89" s="1340" t="s">
        <v>72</v>
      </c>
      <c r="AI89" s="1729"/>
      <c r="AJ89" s="1446" t="s">
        <v>240</v>
      </c>
      <c r="AK89" s="1447">
        <v>382.37513340000027</v>
      </c>
      <c r="AL89" s="1447">
        <v>370.30974820000012</v>
      </c>
      <c r="AM89" s="1447">
        <v>327.67357129999999</v>
      </c>
      <c r="AN89" s="1447">
        <v>201.65105719999997</v>
      </c>
      <c r="AO89" s="1447">
        <v>282.44677129999985</v>
      </c>
      <c r="AP89" s="1447">
        <v>361.60872240000049</v>
      </c>
      <c r="AQ89" s="1447">
        <v>408.72914230000021</v>
      </c>
      <c r="AR89" s="1447">
        <v>390.16207529999986</v>
      </c>
      <c r="AS89" s="1447">
        <v>375.41783790000017</v>
      </c>
      <c r="AT89" s="1447">
        <v>403.88233779999996</v>
      </c>
      <c r="AU89" s="1447">
        <v>411.0802688000004</v>
      </c>
      <c r="AV89" s="1447">
        <v>419.61617469999982</v>
      </c>
      <c r="AW89" s="1447">
        <v>4334.9528406000072</v>
      </c>
      <c r="AX89" s="1444"/>
      <c r="AY89" s="1452"/>
    </row>
    <row r="90" spans="2:51" ht="18.7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S90" s="1453"/>
      <c r="T90" s="1340" t="s">
        <v>248</v>
      </c>
      <c r="U90" s="1412">
        <v>511.74854299999993</v>
      </c>
      <c r="V90" s="1412">
        <v>480.58942200000007</v>
      </c>
      <c r="W90" s="1412">
        <v>365.00328199999996</v>
      </c>
      <c r="X90" s="1412">
        <v>276.620634</v>
      </c>
      <c r="Y90" s="1412">
        <v>312.12398799999994</v>
      </c>
      <c r="Z90" s="1412">
        <v>372.56889300000006</v>
      </c>
      <c r="AA90" s="1412">
        <v>479.18517900000006</v>
      </c>
      <c r="AB90" s="1412">
        <v>508.49687399999999</v>
      </c>
      <c r="AC90" s="1412">
        <v>463.36706099999992</v>
      </c>
      <c r="AD90" s="1412">
        <v>509.74492399999997</v>
      </c>
      <c r="AE90" s="1412">
        <v>491.46034099999997</v>
      </c>
      <c r="AF90" s="1412">
        <v>526.37574600000005</v>
      </c>
      <c r="AG90" s="1412">
        <f>SUM(U90:AF90)</f>
        <v>5297.2848869999989</v>
      </c>
      <c r="AI90" s="1729"/>
      <c r="AJ90" s="1446" t="s">
        <v>241</v>
      </c>
      <c r="AK90" s="1447">
        <v>6.9586196999999999</v>
      </c>
      <c r="AL90" s="1447">
        <v>6.4553738000000003</v>
      </c>
      <c r="AM90" s="1447">
        <v>5.7679803000000005</v>
      </c>
      <c r="AN90" s="1447">
        <v>4.7759385999999999</v>
      </c>
      <c r="AO90" s="1447">
        <v>5.3073915999999999</v>
      </c>
      <c r="AP90" s="1447">
        <v>4.8841045000000003</v>
      </c>
      <c r="AQ90" s="1447">
        <v>5.4100380999999995</v>
      </c>
      <c r="AR90" s="1447">
        <v>5.6045372000000002</v>
      </c>
      <c r="AS90" s="1447">
        <v>5.5394275000000004</v>
      </c>
      <c r="AT90" s="1447">
        <v>6.1787293000000005</v>
      </c>
      <c r="AU90" s="1447">
        <v>5.7315961</v>
      </c>
      <c r="AV90" s="1447">
        <v>6.2680061000000009</v>
      </c>
      <c r="AW90" s="1447">
        <v>68.881742799999998</v>
      </c>
      <c r="AX90" s="1444"/>
      <c r="AY90" s="1452"/>
    </row>
    <row r="91" spans="2:51" ht="18.7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S91" s="1451"/>
      <c r="T91" s="1340" t="s">
        <v>135</v>
      </c>
      <c r="U91" s="1454">
        <v>405.26044899999999</v>
      </c>
      <c r="V91" s="1454">
        <v>375.55810200000008</v>
      </c>
      <c r="W91" s="1454">
        <v>346.20073799999983</v>
      </c>
      <c r="X91" s="1454">
        <v>270.18192500000004</v>
      </c>
      <c r="Y91" s="1454">
        <v>327.97553199999999</v>
      </c>
      <c r="Z91" s="1454">
        <v>362.31196100000028</v>
      </c>
      <c r="AA91" s="1454">
        <v>401.17291999999998</v>
      </c>
      <c r="AB91" s="1454">
        <v>420.09111699999977</v>
      </c>
      <c r="AC91" s="1454">
        <v>408.99123800000012</v>
      </c>
      <c r="AD91" s="1454">
        <v>403.93998899999997</v>
      </c>
      <c r="AE91" s="1454">
        <v>397.30568289999974</v>
      </c>
      <c r="AF91" s="1454">
        <v>429.75190200000003</v>
      </c>
      <c r="AG91" s="1412">
        <f>SUM(U91:AF91)</f>
        <v>4548.7415559000001</v>
      </c>
      <c r="AI91" s="1729"/>
      <c r="AJ91" s="1446" t="s">
        <v>349</v>
      </c>
      <c r="AK91" s="1447">
        <v>337.08281449999993</v>
      </c>
      <c r="AL91" s="1447">
        <v>319.19810899999982</v>
      </c>
      <c r="AM91" s="1447">
        <v>301.40828540000001</v>
      </c>
      <c r="AN91" s="1447">
        <v>184.32206180000003</v>
      </c>
      <c r="AO91" s="1447">
        <v>194.29969110000002</v>
      </c>
      <c r="AP91" s="1447">
        <v>291.23132360000011</v>
      </c>
      <c r="AQ91" s="1447">
        <v>278.22168599999998</v>
      </c>
      <c r="AR91" s="1447">
        <v>291.36732540000003</v>
      </c>
      <c r="AS91" s="1447">
        <v>271.81225580000017</v>
      </c>
      <c r="AT91" s="1447">
        <v>302.30986020000012</v>
      </c>
      <c r="AU91" s="1447">
        <v>300.84883830000001</v>
      </c>
      <c r="AV91" s="1447">
        <v>309.49965019999985</v>
      </c>
      <c r="AW91" s="1447">
        <v>3381.601901299995</v>
      </c>
      <c r="AX91" s="1444"/>
    </row>
    <row r="92" spans="2:51" ht="18.7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S92" s="1451"/>
      <c r="T92" s="1340" t="s">
        <v>240</v>
      </c>
      <c r="U92" s="1454">
        <v>382.37513340000027</v>
      </c>
      <c r="V92" s="1454">
        <v>370.30974820000012</v>
      </c>
      <c r="W92" s="1454">
        <v>327.67357129999999</v>
      </c>
      <c r="X92" s="1454">
        <v>201.65105719999997</v>
      </c>
      <c r="Y92" s="1454">
        <v>282.44677129999985</v>
      </c>
      <c r="Z92" s="1454">
        <v>361.60872240000049</v>
      </c>
      <c r="AA92" s="1454">
        <v>408.72914230000021</v>
      </c>
      <c r="AB92" s="1454">
        <v>390.16207529999986</v>
      </c>
      <c r="AC92" s="1454">
        <v>375.41783790000017</v>
      </c>
      <c r="AD92" s="1454">
        <v>403.88233779999996</v>
      </c>
      <c r="AE92" s="1454">
        <v>411.0802688000004</v>
      </c>
      <c r="AF92" s="1454">
        <v>419.61617469999982</v>
      </c>
      <c r="AG92" s="1412">
        <f>SUM(U92:AF92)</f>
        <v>4334.9528406000009</v>
      </c>
      <c r="AI92" s="1729"/>
      <c r="AJ92" s="1446" t="s">
        <v>242</v>
      </c>
      <c r="AK92" s="1447">
        <v>6.6439842999999996</v>
      </c>
      <c r="AL92" s="1447">
        <v>6.511144100000001</v>
      </c>
      <c r="AM92" s="1447">
        <v>4.0467073000000005</v>
      </c>
      <c r="AN92" s="1447">
        <v>2.9089743000000006</v>
      </c>
      <c r="AO92" s="1447">
        <v>4.3464539000000002</v>
      </c>
      <c r="AP92" s="1447">
        <v>5.008399100000001</v>
      </c>
      <c r="AQ92" s="1447">
        <v>6.6966240000000008</v>
      </c>
      <c r="AR92" s="1447">
        <v>8.3787260000000003</v>
      </c>
      <c r="AS92" s="1447">
        <v>9.0573089000000007</v>
      </c>
      <c r="AT92" s="1447">
        <v>9.5101185000000008</v>
      </c>
      <c r="AU92" s="1447">
        <v>9.2242636000000005</v>
      </c>
      <c r="AV92" s="1447">
        <v>8.9116533000000011</v>
      </c>
      <c r="AW92" s="1447">
        <v>81.244357300000019</v>
      </c>
      <c r="AX92" s="1444"/>
    </row>
    <row r="93" spans="2:51" ht="18.7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S93" s="1451"/>
      <c r="T93" s="1340" t="s">
        <v>247</v>
      </c>
      <c r="U93" s="1454">
        <v>337.08281449999993</v>
      </c>
      <c r="V93" s="1454">
        <v>319.19810899999982</v>
      </c>
      <c r="W93" s="1454">
        <v>301.40828540000001</v>
      </c>
      <c r="X93" s="1454">
        <v>184.32206180000003</v>
      </c>
      <c r="Y93" s="1454">
        <v>194.29969110000002</v>
      </c>
      <c r="Z93" s="1454">
        <v>291.23132360000011</v>
      </c>
      <c r="AA93" s="1454">
        <v>278.22168599999998</v>
      </c>
      <c r="AB93" s="1454">
        <v>291.36732540000003</v>
      </c>
      <c r="AC93" s="1454">
        <v>271.81225580000017</v>
      </c>
      <c r="AD93" s="1454">
        <v>302.30986020000012</v>
      </c>
      <c r="AE93" s="1454">
        <v>300.84883830000001</v>
      </c>
      <c r="AF93" s="1454">
        <v>309.49965019999985</v>
      </c>
      <c r="AG93" s="1412">
        <f>SUM(U93:AF93)</f>
        <v>3381.6019012999996</v>
      </c>
      <c r="AI93" s="1729"/>
      <c r="AJ93" s="1446" t="s">
        <v>267</v>
      </c>
      <c r="AK93" s="1448">
        <v>154.94067395000016</v>
      </c>
      <c r="AL93" s="1448">
        <v>153.20015971000029</v>
      </c>
      <c r="AM93" s="1448">
        <v>147.30626850999954</v>
      </c>
      <c r="AN93" s="1448">
        <v>136.13938019999975</v>
      </c>
      <c r="AO93" s="1447">
        <v>135.27059374000095</v>
      </c>
      <c r="AP93" s="1447">
        <v>137.0881176500001</v>
      </c>
      <c r="AQ93" s="1447">
        <v>142.41287133999958</v>
      </c>
      <c r="AR93" s="1447">
        <v>141.60008515999991</v>
      </c>
      <c r="AS93" s="1447">
        <v>139.12071316999959</v>
      </c>
      <c r="AT93" s="1447">
        <v>147.12834729999989</v>
      </c>
      <c r="AU93" s="1447">
        <v>148.02778139999987</v>
      </c>
      <c r="AV93" s="1447">
        <v>160.03087731000025</v>
      </c>
      <c r="AW93" s="1447">
        <v>1742.2658694399884</v>
      </c>
      <c r="AX93" s="1444"/>
    </row>
    <row r="94" spans="2:51" ht="18.7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AI94" s="1729"/>
      <c r="AJ94" s="1446" t="s">
        <v>53</v>
      </c>
      <c r="AK94" s="1448">
        <v>9.9183479999999999</v>
      </c>
      <c r="AL94" s="1447">
        <v>9.6967219999999994</v>
      </c>
      <c r="AM94" s="1447">
        <v>9.5782129999999999</v>
      </c>
      <c r="AN94" s="1447">
        <v>6.154329999999999</v>
      </c>
      <c r="AO94" s="1447">
        <v>9.1008530000000007</v>
      </c>
      <c r="AP94" s="1447">
        <v>8.9109400000000001</v>
      </c>
      <c r="AQ94" s="1447">
        <v>7.5285789999999997</v>
      </c>
      <c r="AR94" s="1447">
        <v>9.4721140000000013</v>
      </c>
      <c r="AS94" s="1447">
        <v>9.5044260000000005</v>
      </c>
      <c r="AT94" s="1447">
        <v>9.5274149999999995</v>
      </c>
      <c r="AU94" s="1447">
        <v>9.3828940000000003</v>
      </c>
      <c r="AV94" s="1447">
        <v>9.7240859999999998</v>
      </c>
      <c r="AW94" s="1447">
        <v>108.49892000000004</v>
      </c>
      <c r="AX94" s="1444"/>
      <c r="AY94" s="1455"/>
    </row>
    <row r="95" spans="2:51" ht="18.7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U95" s="1340" t="s">
        <v>147</v>
      </c>
      <c r="AI95" s="1729"/>
      <c r="AJ95" s="1446" t="s">
        <v>307</v>
      </c>
      <c r="AK95" s="1447">
        <v>0.88543430000000001</v>
      </c>
      <c r="AL95" s="1447">
        <v>0.66928120000000002</v>
      </c>
      <c r="AM95" s="1447">
        <v>0.73345309999999997</v>
      </c>
      <c r="AN95" s="1447">
        <v>0.73009580000000007</v>
      </c>
      <c r="AO95" s="1447">
        <v>0.84096599999999999</v>
      </c>
      <c r="AP95" s="1447">
        <v>0.95576440000000007</v>
      </c>
      <c r="AQ95" s="1447">
        <v>1.1238516999999999</v>
      </c>
      <c r="AR95" s="1447">
        <v>0.99887119999999996</v>
      </c>
      <c r="AS95" s="1447">
        <v>0.84174009999999999</v>
      </c>
      <c r="AT95" s="1447">
        <v>0.93078810000000001</v>
      </c>
      <c r="AU95" s="1447">
        <v>0.99323959999999989</v>
      </c>
      <c r="AV95" s="1447">
        <v>1.1238383999999999</v>
      </c>
      <c r="AW95" s="1447">
        <v>10.827323900000001</v>
      </c>
      <c r="AX95" s="1444"/>
      <c r="AY95" s="1455"/>
    </row>
    <row r="96" spans="2:51" ht="18.7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U96" s="1412" t="s">
        <v>107</v>
      </c>
      <c r="V96" s="1412" t="s">
        <v>108</v>
      </c>
      <c r="W96" s="1412" t="s">
        <v>109</v>
      </c>
      <c r="X96" s="1412" t="s">
        <v>110</v>
      </c>
      <c r="Y96" s="1412" t="s">
        <v>111</v>
      </c>
      <c r="Z96" s="1412" t="s">
        <v>112</v>
      </c>
      <c r="AA96" s="1412" t="s">
        <v>113</v>
      </c>
      <c r="AB96" s="1412" t="s">
        <v>114</v>
      </c>
      <c r="AC96" s="1412" t="s">
        <v>115</v>
      </c>
      <c r="AD96" s="1412" t="s">
        <v>116</v>
      </c>
      <c r="AE96" s="1412" t="s">
        <v>117</v>
      </c>
      <c r="AF96" s="1412" t="s">
        <v>118</v>
      </c>
      <c r="AG96" s="1412" t="s">
        <v>72</v>
      </c>
      <c r="AI96" s="1729"/>
      <c r="AJ96" s="1446" t="s">
        <v>308</v>
      </c>
      <c r="AK96" s="1447">
        <v>37.34185990000001</v>
      </c>
      <c r="AL96" s="1447">
        <v>36.934713900000006</v>
      </c>
      <c r="AM96" s="1447">
        <v>29.54448559999998</v>
      </c>
      <c r="AN96" s="1447">
        <v>20.883561900000014</v>
      </c>
      <c r="AO96" s="1447">
        <v>23.662088699999984</v>
      </c>
      <c r="AP96" s="1447">
        <v>27.398986699999995</v>
      </c>
      <c r="AQ96" s="1447">
        <v>33.166321199999999</v>
      </c>
      <c r="AR96" s="1447">
        <v>34.758065399999992</v>
      </c>
      <c r="AS96" s="1447">
        <v>34.962905300000003</v>
      </c>
      <c r="AT96" s="1447">
        <v>36.877596899999993</v>
      </c>
      <c r="AU96" s="1447">
        <v>37.611787800000023</v>
      </c>
      <c r="AV96" s="1447">
        <v>37.048919599999998</v>
      </c>
      <c r="AW96" s="1447">
        <v>390.19129290000052</v>
      </c>
      <c r="AX96" s="1444"/>
      <c r="AY96" s="1455"/>
    </row>
    <row r="97" spans="2:51" ht="18.7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T97" s="1340" t="s">
        <v>238</v>
      </c>
      <c r="U97" s="1454">
        <v>580.5816695000002</v>
      </c>
      <c r="V97" s="1454">
        <v>587.76015270000005</v>
      </c>
      <c r="W97" s="1454">
        <v>548.62280840000255</v>
      </c>
      <c r="X97" s="1454">
        <v>460.37255389999791</v>
      </c>
      <c r="Y97" s="1454">
        <v>450.34107090000032</v>
      </c>
      <c r="Z97" s="1454">
        <v>462.38459599999862</v>
      </c>
      <c r="AA97" s="1454">
        <v>484.19471270000099</v>
      </c>
      <c r="AB97" s="1454">
        <v>512.4306071999996</v>
      </c>
      <c r="AC97" s="1454">
        <v>512.26987209999902</v>
      </c>
      <c r="AD97" s="1454">
        <v>540.60492029999875</v>
      </c>
      <c r="AE97" s="1454">
        <v>532.76836550000087</v>
      </c>
      <c r="AF97" s="1454">
        <v>531.68584020000048</v>
      </c>
      <c r="AG97" s="1456">
        <f t="shared" ref="AG97:AG102" si="10">SUM(U97:AF97)</f>
        <v>6204.0171693999991</v>
      </c>
      <c r="AH97" s="1412"/>
      <c r="AI97" s="1729"/>
      <c r="AJ97" s="1446" t="s">
        <v>54</v>
      </c>
      <c r="AK97" s="1447">
        <v>405.26044899999999</v>
      </c>
      <c r="AL97" s="1447">
        <v>375.55810200000008</v>
      </c>
      <c r="AM97" s="1447">
        <v>346.20073799999983</v>
      </c>
      <c r="AN97" s="1447">
        <v>270.18192500000004</v>
      </c>
      <c r="AO97" s="1447">
        <v>327.97553199999999</v>
      </c>
      <c r="AP97" s="1447">
        <v>362.31196100000028</v>
      </c>
      <c r="AQ97" s="1447">
        <v>401.17291999999998</v>
      </c>
      <c r="AR97" s="1447">
        <v>420.09111699999977</v>
      </c>
      <c r="AS97" s="1447">
        <v>408.99123800000012</v>
      </c>
      <c r="AT97" s="1447">
        <v>403.93998899999997</v>
      </c>
      <c r="AU97" s="1447">
        <v>397.30568289999974</v>
      </c>
      <c r="AV97" s="1447">
        <v>429.75190200000003</v>
      </c>
      <c r="AW97" s="1447">
        <v>4548.7415559000028</v>
      </c>
      <c r="AX97" s="1444"/>
      <c r="AY97" s="1455"/>
    </row>
    <row r="98" spans="2:51" ht="18.7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T98" s="1457" t="s">
        <v>63</v>
      </c>
      <c r="U98" s="1454">
        <v>523.45364063000147</v>
      </c>
      <c r="V98" s="1454">
        <v>544.46161476000066</v>
      </c>
      <c r="W98" s="1454">
        <v>493.24892295000126</v>
      </c>
      <c r="X98" s="1454">
        <v>442.38077879999969</v>
      </c>
      <c r="Y98" s="1454">
        <v>441.76510619000129</v>
      </c>
      <c r="Z98" s="1454">
        <v>408.62566312999996</v>
      </c>
      <c r="AA98" s="1454">
        <v>437.25385009999775</v>
      </c>
      <c r="AB98" s="1454">
        <v>452.10520349999888</v>
      </c>
      <c r="AC98" s="1454">
        <v>459.68054673000046</v>
      </c>
      <c r="AD98" s="1454">
        <v>459.91413750999817</v>
      </c>
      <c r="AE98" s="1454">
        <v>465.2222342399981</v>
      </c>
      <c r="AF98" s="1454">
        <v>466.58160582999955</v>
      </c>
      <c r="AG98" s="1456">
        <f t="shared" si="10"/>
        <v>5594.6933043699973</v>
      </c>
      <c r="AI98" s="1729"/>
      <c r="AJ98" s="1446" t="s">
        <v>268</v>
      </c>
      <c r="AK98" s="1447">
        <v>523.45364063000147</v>
      </c>
      <c r="AL98" s="1447">
        <v>544.46161476000066</v>
      </c>
      <c r="AM98" s="1447">
        <v>493.24892295000126</v>
      </c>
      <c r="AN98" s="1447">
        <v>442.38077879999969</v>
      </c>
      <c r="AO98" s="1447">
        <v>441.76510619000129</v>
      </c>
      <c r="AP98" s="1447">
        <v>408.62566312999996</v>
      </c>
      <c r="AQ98" s="1447">
        <v>437.25385009999775</v>
      </c>
      <c r="AR98" s="1447">
        <v>452.10520349999888</v>
      </c>
      <c r="AS98" s="1447">
        <v>459.68054673000046</v>
      </c>
      <c r="AT98" s="1447">
        <v>459.91413750999817</v>
      </c>
      <c r="AU98" s="1447">
        <v>465.2222342399981</v>
      </c>
      <c r="AV98" s="1447">
        <v>466.58160582999955</v>
      </c>
      <c r="AW98" s="1447">
        <v>5594.6933043699755</v>
      </c>
      <c r="AX98" s="1444"/>
      <c r="AY98" s="1455"/>
    </row>
    <row r="99" spans="2:51" ht="18.7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T99" s="1457" t="s">
        <v>18</v>
      </c>
      <c r="U99" s="1454">
        <v>154.94067395000016</v>
      </c>
      <c r="V99" s="1454">
        <v>153.20015971000029</v>
      </c>
      <c r="W99" s="1454">
        <v>147.30626850999954</v>
      </c>
      <c r="X99" s="1454">
        <v>136.13938019999975</v>
      </c>
      <c r="Y99" s="1454">
        <v>135.27059374000095</v>
      </c>
      <c r="Z99" s="1454">
        <v>137.0881176500001</v>
      </c>
      <c r="AA99" s="1454">
        <v>142.41287133999958</v>
      </c>
      <c r="AB99" s="1454">
        <v>141.60008515999991</v>
      </c>
      <c r="AC99" s="1454">
        <v>139.12071316999959</v>
      </c>
      <c r="AD99" s="1454">
        <v>147.12834729999989</v>
      </c>
      <c r="AE99" s="1454">
        <v>148.02778139999987</v>
      </c>
      <c r="AF99" s="1454">
        <v>160.03087731000025</v>
      </c>
      <c r="AG99" s="1456">
        <f t="shared" si="10"/>
        <v>1742.2658694399997</v>
      </c>
      <c r="AI99" s="1729"/>
      <c r="AJ99" s="1446" t="s">
        <v>309</v>
      </c>
      <c r="AK99" s="1447">
        <v>22.8545914</v>
      </c>
      <c r="AL99" s="1447">
        <v>21.352040399999996</v>
      </c>
      <c r="AM99" s="1447">
        <v>23.662484000000003</v>
      </c>
      <c r="AN99" s="1447">
        <v>22.982976199999996</v>
      </c>
      <c r="AO99" s="1447">
        <v>22.012074200000001</v>
      </c>
      <c r="AP99" s="1447">
        <v>24.3409412</v>
      </c>
      <c r="AQ99" s="1447">
        <v>34.208382399999991</v>
      </c>
      <c r="AR99" s="1447">
        <v>38.083990600000007</v>
      </c>
      <c r="AS99" s="1447">
        <v>33.791125699999995</v>
      </c>
      <c r="AT99" s="1447">
        <v>42.219434200000002</v>
      </c>
      <c r="AU99" s="1447">
        <v>44.0871505</v>
      </c>
      <c r="AV99" s="1447">
        <v>41.090719299999996</v>
      </c>
      <c r="AW99" s="1447">
        <v>370.68591009999994</v>
      </c>
      <c r="AX99" s="1444"/>
      <c r="AY99" s="1455"/>
    </row>
    <row r="100" spans="2:51" ht="18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T100" s="1457" t="s">
        <v>17</v>
      </c>
      <c r="U100" s="1454">
        <v>118.61535849000006</v>
      </c>
      <c r="V100" s="1454">
        <v>117.37514081999997</v>
      </c>
      <c r="W100" s="1454">
        <v>108.15826055000009</v>
      </c>
      <c r="X100" s="1454">
        <v>101.05214309999992</v>
      </c>
      <c r="Y100" s="1454">
        <v>98.00828914000013</v>
      </c>
      <c r="Z100" s="1454">
        <v>96.058123310000056</v>
      </c>
      <c r="AA100" s="1454">
        <v>101.44087447000013</v>
      </c>
      <c r="AB100" s="1454">
        <v>102.97760182000003</v>
      </c>
      <c r="AC100" s="1454">
        <v>106.17205115999997</v>
      </c>
      <c r="AD100" s="1454">
        <v>115.17938830999984</v>
      </c>
      <c r="AE100" s="1454">
        <v>117.41648996000009</v>
      </c>
      <c r="AF100" s="1454">
        <v>120.60284874999996</v>
      </c>
      <c r="AG100" s="1456">
        <f t="shared" si="10"/>
        <v>1303.0565698800003</v>
      </c>
      <c r="AI100" s="1729"/>
      <c r="AJ100" s="1446" t="s">
        <v>269</v>
      </c>
      <c r="AK100" s="1447">
        <v>2.1505713000000002</v>
      </c>
      <c r="AL100" s="1447">
        <v>1.9968414999999999</v>
      </c>
      <c r="AM100" s="1447">
        <v>2.0300042000000005</v>
      </c>
      <c r="AN100" s="1447">
        <v>1.613729699999999</v>
      </c>
      <c r="AO100" s="1447">
        <v>1.4499591000000001</v>
      </c>
      <c r="AP100" s="1447">
        <v>1.1440585999999999</v>
      </c>
      <c r="AQ100" s="1447">
        <v>1.0235522000000004</v>
      </c>
      <c r="AR100" s="1447">
        <v>2.1149148999999987</v>
      </c>
      <c r="AS100" s="1447">
        <v>1.1759780999999996</v>
      </c>
      <c r="AT100" s="1447">
        <v>1.2712353999999997</v>
      </c>
      <c r="AU100" s="1447">
        <v>1.4282772999999993</v>
      </c>
      <c r="AV100" s="1447">
        <v>1.6513697999999997</v>
      </c>
      <c r="AW100" s="1447">
        <v>19.050492100000039</v>
      </c>
      <c r="AX100" s="1444"/>
      <c r="AY100" s="1458"/>
    </row>
    <row r="101" spans="2:51" ht="18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T101" s="1457" t="s">
        <v>33</v>
      </c>
      <c r="U101" s="1454">
        <v>89.306534800000094</v>
      </c>
      <c r="V101" s="1454">
        <v>82.766562000000008</v>
      </c>
      <c r="W101" s="1454">
        <v>83.700811199999919</v>
      </c>
      <c r="X101" s="1454">
        <v>77.714169299999824</v>
      </c>
      <c r="Y101" s="1454">
        <v>74.390975600000132</v>
      </c>
      <c r="Z101" s="1454">
        <v>71.078648899999692</v>
      </c>
      <c r="AA101" s="1454">
        <v>78.9146041999999</v>
      </c>
      <c r="AB101" s="1454">
        <v>81.864775700000365</v>
      </c>
      <c r="AC101" s="1454">
        <v>81.29174740000029</v>
      </c>
      <c r="AD101" s="1454">
        <v>85.843589000000023</v>
      </c>
      <c r="AE101" s="1454">
        <v>83.177921199999616</v>
      </c>
      <c r="AF101" s="1454">
        <v>86.814994200000015</v>
      </c>
      <c r="AG101" s="1456">
        <f t="shared" si="10"/>
        <v>976.86533349999991</v>
      </c>
      <c r="AI101" s="1729"/>
      <c r="AJ101" s="1446" t="s">
        <v>243</v>
      </c>
      <c r="AK101" s="1447">
        <v>8.1055452999999993</v>
      </c>
      <c r="AL101" s="1447">
        <v>8.3645529000000014</v>
      </c>
      <c r="AM101" s="1447">
        <v>5.7028420999999998</v>
      </c>
      <c r="AN101" s="1447">
        <v>2.7602805999999998</v>
      </c>
      <c r="AO101" s="1447">
        <v>4.0874531999999997</v>
      </c>
      <c r="AP101" s="1447">
        <v>8.3454902000000004</v>
      </c>
      <c r="AQ101" s="1447">
        <v>7.1057042999999993</v>
      </c>
      <c r="AR101" s="1447">
        <v>8.3274395000000005</v>
      </c>
      <c r="AS101" s="1447">
        <v>8.0885722000000015</v>
      </c>
      <c r="AT101" s="1447">
        <v>8.6903665999999991</v>
      </c>
      <c r="AU101" s="1447">
        <v>9.134602300000001</v>
      </c>
      <c r="AV101" s="1447">
        <v>10.232068399999999</v>
      </c>
      <c r="AW101" s="1447">
        <v>88.944917600000011</v>
      </c>
      <c r="AX101" s="1444"/>
    </row>
    <row r="102" spans="2:51" ht="18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T102" s="1457" t="s">
        <v>15</v>
      </c>
      <c r="U102" s="1454">
        <v>71.217376600000208</v>
      </c>
      <c r="V102" s="1454">
        <v>67.531058999999914</v>
      </c>
      <c r="W102" s="1454">
        <v>68.496149999999531</v>
      </c>
      <c r="X102" s="1454">
        <v>63.91554469999943</v>
      </c>
      <c r="Y102" s="1454">
        <v>63.825705400000238</v>
      </c>
      <c r="Z102" s="1454">
        <v>66.090863600000233</v>
      </c>
      <c r="AA102" s="1454">
        <v>69.156865199999643</v>
      </c>
      <c r="AB102" s="1454">
        <v>68.847342100000077</v>
      </c>
      <c r="AC102" s="1454">
        <v>71.390163399999579</v>
      </c>
      <c r="AD102" s="1454">
        <v>73.656333200000034</v>
      </c>
      <c r="AE102" s="1454">
        <v>73.428597000000295</v>
      </c>
      <c r="AF102" s="1454">
        <v>74.814661099999668</v>
      </c>
      <c r="AG102" s="1456">
        <f t="shared" si="10"/>
        <v>832.3706612999988</v>
      </c>
      <c r="AI102" s="1729"/>
      <c r="AJ102" s="1446" t="s">
        <v>30</v>
      </c>
      <c r="AK102" s="1447">
        <v>0.98279889999999992</v>
      </c>
      <c r="AL102" s="1447">
        <v>0.89893769999999984</v>
      </c>
      <c r="AM102" s="1447">
        <v>0.88106899999999988</v>
      </c>
      <c r="AN102" s="1447">
        <v>0.8145365</v>
      </c>
      <c r="AO102" s="1447">
        <v>0.85137629999999986</v>
      </c>
      <c r="AP102" s="1447">
        <v>0.89249459999999992</v>
      </c>
      <c r="AQ102" s="1447">
        <v>0.9104519000000002</v>
      </c>
      <c r="AR102" s="1447">
        <v>0.89787709999999998</v>
      </c>
      <c r="AS102" s="1447">
        <v>0.89140370000000002</v>
      </c>
      <c r="AT102" s="1447">
        <v>0.98794189999999971</v>
      </c>
      <c r="AU102" s="1447">
        <v>0.99802769999999985</v>
      </c>
      <c r="AV102" s="1447">
        <v>1.0188964</v>
      </c>
      <c r="AW102" s="1447">
        <v>11.025811700000002</v>
      </c>
      <c r="AX102" s="1444"/>
    </row>
    <row r="103" spans="2:51" ht="18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T103" s="1459"/>
      <c r="U103" s="1459"/>
      <c r="V103" s="1459"/>
      <c r="W103" s="1459"/>
      <c r="X103" s="1459"/>
      <c r="Y103" s="1459"/>
      <c r="Z103" s="1459"/>
      <c r="AA103" s="1459"/>
      <c r="AB103" s="1459"/>
      <c r="AC103" s="1459"/>
      <c r="AD103" s="1459"/>
      <c r="AE103" s="1459"/>
      <c r="AF103" s="1459"/>
      <c r="AI103" s="1729"/>
      <c r="AJ103" s="1446" t="s">
        <v>55</v>
      </c>
      <c r="AK103" s="1447">
        <v>40.661545999999994</v>
      </c>
      <c r="AL103" s="1447">
        <v>40.729331999999999</v>
      </c>
      <c r="AM103" s="1447">
        <v>22.256384999999998</v>
      </c>
      <c r="AN103" s="1447">
        <v>3.1827019999999999</v>
      </c>
      <c r="AO103" s="1447">
        <v>2.7581089999999997</v>
      </c>
      <c r="AP103" s="1447">
        <v>10.616698</v>
      </c>
      <c r="AQ103" s="1447">
        <v>32.716060999999996</v>
      </c>
      <c r="AR103" s="1447">
        <v>40.112638999999994</v>
      </c>
      <c r="AS103" s="1447">
        <v>39.276180999999994</v>
      </c>
      <c r="AT103" s="1447">
        <v>42.444962000000004</v>
      </c>
      <c r="AU103" s="1447">
        <v>42.080321999999995</v>
      </c>
      <c r="AV103" s="1447">
        <v>40.031716000000003</v>
      </c>
      <c r="AW103" s="1447">
        <v>356.86665300000004</v>
      </c>
      <c r="AX103" s="1444"/>
    </row>
    <row r="104" spans="2:51" ht="18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T104" s="1459"/>
      <c r="U104" s="1459"/>
      <c r="V104" s="1459"/>
      <c r="W104" s="1459"/>
      <c r="X104" s="1459"/>
      <c r="Y104" s="1459"/>
      <c r="Z104" s="1459"/>
      <c r="AA104" s="1459"/>
      <c r="AB104" s="1459"/>
      <c r="AC104" s="1459"/>
      <c r="AD104" s="1459"/>
      <c r="AE104" s="1459"/>
      <c r="AF104" s="1459"/>
      <c r="AI104" s="1729"/>
      <c r="AJ104" s="1446" t="s">
        <v>32</v>
      </c>
      <c r="AK104" s="1447">
        <v>89.306534800000094</v>
      </c>
      <c r="AL104" s="1447">
        <v>82.766562000000008</v>
      </c>
      <c r="AM104" s="1447">
        <v>83.700811199999919</v>
      </c>
      <c r="AN104" s="1447">
        <v>77.714169299999824</v>
      </c>
      <c r="AO104" s="1447">
        <v>74.390975600000132</v>
      </c>
      <c r="AP104" s="1447">
        <v>71.078648899999692</v>
      </c>
      <c r="AQ104" s="1447">
        <v>78.9146041999999</v>
      </c>
      <c r="AR104" s="1447">
        <v>81.864775700000365</v>
      </c>
      <c r="AS104" s="1447">
        <v>81.29174740000029</v>
      </c>
      <c r="AT104" s="1447">
        <v>85.843589000000023</v>
      </c>
      <c r="AU104" s="1447">
        <v>83.177921199999616</v>
      </c>
      <c r="AV104" s="1447">
        <v>86.814994200000015</v>
      </c>
      <c r="AW104" s="1447">
        <v>976.86533350000855</v>
      </c>
      <c r="AX104" s="1444"/>
    </row>
    <row r="105" spans="2:51" ht="18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T105" s="1459"/>
      <c r="U105" s="1459"/>
      <c r="V105" s="1459"/>
      <c r="W105" s="1459"/>
      <c r="X105" s="1459"/>
      <c r="Y105" s="1459"/>
      <c r="Z105" s="1459"/>
      <c r="AA105" s="1459"/>
      <c r="AB105" s="1459"/>
      <c r="AC105" s="1459"/>
      <c r="AD105" s="1459"/>
      <c r="AE105" s="1459"/>
      <c r="AF105" s="1459"/>
      <c r="AI105" s="1729"/>
      <c r="AJ105" s="1446" t="s">
        <v>141</v>
      </c>
      <c r="AK105" s="1447">
        <v>90.678261700000064</v>
      </c>
      <c r="AL105" s="1447">
        <v>87.450976800000035</v>
      </c>
      <c r="AM105" s="1447">
        <v>76.170937900000027</v>
      </c>
      <c r="AN105" s="1447">
        <v>55.396240599999992</v>
      </c>
      <c r="AO105" s="1447">
        <v>57.062750799999982</v>
      </c>
      <c r="AP105" s="1447">
        <v>66.929458199999985</v>
      </c>
      <c r="AQ105" s="1447">
        <v>74.929426000000049</v>
      </c>
      <c r="AR105" s="1447">
        <v>76.247295299999976</v>
      </c>
      <c r="AS105" s="1447">
        <v>76.424552299999988</v>
      </c>
      <c r="AT105" s="1447">
        <v>87.968149600000004</v>
      </c>
      <c r="AU105" s="1447">
        <v>88.312778399999942</v>
      </c>
      <c r="AV105" s="1447">
        <v>88.338925099999997</v>
      </c>
      <c r="AW105" s="1447">
        <v>925.90975270000001</v>
      </c>
      <c r="AX105" s="1444"/>
    </row>
    <row r="106" spans="2:51" ht="18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T106" s="1459"/>
      <c r="U106" s="1459"/>
      <c r="V106" s="1459"/>
      <c r="W106" s="1459"/>
      <c r="X106" s="1459"/>
      <c r="Y106" s="1459"/>
      <c r="Z106" s="1459"/>
      <c r="AA106" s="1459"/>
      <c r="AB106" s="1459"/>
      <c r="AC106" s="1459"/>
      <c r="AD106" s="1459"/>
      <c r="AE106" s="1459"/>
      <c r="AF106" s="1459"/>
      <c r="AI106" s="1729"/>
      <c r="AJ106" s="1446" t="s">
        <v>273</v>
      </c>
      <c r="AK106" s="1447">
        <v>32.863812899999992</v>
      </c>
      <c r="AL106" s="1447">
        <v>29.653358300000008</v>
      </c>
      <c r="AM106" s="1447">
        <v>25.601443200000002</v>
      </c>
      <c r="AN106" s="1447">
        <v>13.916193500000002</v>
      </c>
      <c r="AO106" s="1447">
        <v>16.118675499999995</v>
      </c>
      <c r="AP106" s="1447">
        <v>17.689603700000003</v>
      </c>
      <c r="AQ106" s="1447">
        <v>18.2430409</v>
      </c>
      <c r="AR106" s="1447">
        <v>17.5755354</v>
      </c>
      <c r="AS106" s="1447">
        <v>18.956752399999999</v>
      </c>
      <c r="AT106" s="1447">
        <v>18.415830400000004</v>
      </c>
      <c r="AU106" s="1447">
        <v>16.898862000000001</v>
      </c>
      <c r="AV106" s="1447">
        <v>18.390961900000001</v>
      </c>
      <c r="AW106" s="1447">
        <v>244.32407009999989</v>
      </c>
      <c r="AX106" s="1444"/>
    </row>
    <row r="107" spans="2:51" ht="18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T107" s="1459"/>
      <c r="U107" s="1459"/>
      <c r="V107" s="1459"/>
      <c r="W107" s="1459"/>
      <c r="X107" s="1459"/>
      <c r="Y107" s="1459"/>
      <c r="Z107" s="1459"/>
      <c r="AA107" s="1459"/>
      <c r="AB107" s="1459"/>
      <c r="AC107" s="1459"/>
      <c r="AD107" s="1459"/>
      <c r="AE107" s="1459"/>
      <c r="AF107" s="1459"/>
      <c r="AJ107" s="1460" t="s">
        <v>244</v>
      </c>
      <c r="AK107" s="1461">
        <v>2.0925919999999998</v>
      </c>
      <c r="AL107" s="1461">
        <v>1.561618</v>
      </c>
      <c r="AM107" s="1461">
        <v>1.4818519999999999</v>
      </c>
      <c r="AN107" s="1461">
        <v>1.2122820000000001</v>
      </c>
      <c r="AO107" s="1461">
        <v>1.478936</v>
      </c>
      <c r="AP107" s="1461">
        <v>1.772454</v>
      </c>
      <c r="AQ107" s="1461">
        <v>2.2480440000000002</v>
      </c>
      <c r="AR107" s="1461">
        <v>2.2799589999999998</v>
      </c>
      <c r="AS107" s="1461">
        <v>2.2655409999999998</v>
      </c>
      <c r="AT107" s="1461">
        <v>2.7203529999999998</v>
      </c>
      <c r="AU107" s="1461">
        <v>2.7348870000000001</v>
      </c>
      <c r="AV107" s="1461">
        <v>2.9719319999999998</v>
      </c>
      <c r="AW107" s="1461">
        <v>24.820450000000001</v>
      </c>
    </row>
    <row r="108" spans="2:51" ht="18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AI108" s="1460"/>
      <c r="AJ108" s="1460" t="s">
        <v>49</v>
      </c>
      <c r="AK108" s="1461">
        <v>4057.8884096699844</v>
      </c>
      <c r="AL108" s="1461">
        <v>3958.3870853000112</v>
      </c>
      <c r="AM108" s="1461">
        <v>3536.8898637300122</v>
      </c>
      <c r="AN108" s="1461">
        <v>2792.9760683800027</v>
      </c>
      <c r="AO108" s="1461">
        <v>2983.5482221700058</v>
      </c>
      <c r="AP108" s="1461">
        <v>3316.377554959995</v>
      </c>
      <c r="AQ108" s="1461">
        <v>3639.129028230006</v>
      </c>
      <c r="AR108" s="1461">
        <v>3791.933390249993</v>
      </c>
      <c r="AS108" s="1461">
        <v>3721.1436592199966</v>
      </c>
      <c r="AT108" s="1461">
        <v>3954.1991888700031</v>
      </c>
      <c r="AU108" s="1461">
        <v>3933.3527381399726</v>
      </c>
      <c r="AV108" s="1461">
        <v>4065.2441592300029</v>
      </c>
      <c r="AW108" s="1461">
        <v>43751.069368148783</v>
      </c>
    </row>
    <row r="109" spans="2:51" ht="18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AI109" s="1460"/>
      <c r="AJ109" s="1460"/>
    </row>
    <row r="110" spans="2:51" ht="18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2:51" ht="18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2:51" ht="18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0"/>
    </row>
    <row r="113" spans="2:17" ht="18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0"/>
    </row>
    <row r="114" spans="2:17" ht="18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0"/>
    </row>
    <row r="115" spans="2:17" ht="18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2:17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2:17">
      <c r="Q117" s="2"/>
    </row>
  </sheetData>
  <sortState ref="BB7:BO29">
    <sortCondition descending="1" ref="BO7:BO29"/>
  </sortState>
  <mergeCells count="48">
    <mergeCell ref="AI1:AW1"/>
    <mergeCell ref="AI2:AW2"/>
    <mergeCell ref="AI3:AW3"/>
    <mergeCell ref="AI4:AJ7"/>
    <mergeCell ref="AK4:AW4"/>
    <mergeCell ref="AK5:AW5"/>
    <mergeCell ref="AK6:AW6"/>
    <mergeCell ref="B7:B8"/>
    <mergeCell ref="C7:C8"/>
    <mergeCell ref="D7:D8"/>
    <mergeCell ref="E7:E8"/>
    <mergeCell ref="F7:F8"/>
    <mergeCell ref="G7:G8"/>
    <mergeCell ref="H7:H8"/>
    <mergeCell ref="I7:I8"/>
    <mergeCell ref="I44:I45"/>
    <mergeCell ref="J44:J45"/>
    <mergeCell ref="G44:G45"/>
    <mergeCell ref="O7:O8"/>
    <mergeCell ref="J7:J8"/>
    <mergeCell ref="K7:K8"/>
    <mergeCell ref="L7:L8"/>
    <mergeCell ref="M7:M8"/>
    <mergeCell ref="N7:N8"/>
    <mergeCell ref="B44:B45"/>
    <mergeCell ref="C44:C45"/>
    <mergeCell ref="D44:D45"/>
    <mergeCell ref="E44:E45"/>
    <mergeCell ref="F44:F45"/>
    <mergeCell ref="C78:C79"/>
    <mergeCell ref="D78:D79"/>
    <mergeCell ref="E78:E79"/>
    <mergeCell ref="F78:F79"/>
    <mergeCell ref="G78:G79"/>
    <mergeCell ref="H78:H79"/>
    <mergeCell ref="O78:O79"/>
    <mergeCell ref="I78:I79"/>
    <mergeCell ref="H44:H45"/>
    <mergeCell ref="L44:L45"/>
    <mergeCell ref="M44:M45"/>
    <mergeCell ref="J78:J79"/>
    <mergeCell ref="K78:K79"/>
    <mergeCell ref="L78:L79"/>
    <mergeCell ref="M78:M79"/>
    <mergeCell ref="N78:N79"/>
    <mergeCell ref="K44:K45"/>
    <mergeCell ref="N44:N45"/>
    <mergeCell ref="O44:O45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3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E152"/>
  <sheetViews>
    <sheetView view="pageBreakPreview" zoomScale="85" zoomScaleNormal="80" zoomScaleSheetLayoutView="85" workbookViewId="0">
      <selection activeCell="T1" sqref="T1"/>
    </sheetView>
  </sheetViews>
  <sheetFormatPr baseColWidth="10" defaultRowHeight="12.75"/>
  <cols>
    <col min="1" max="1" width="4.42578125" style="2" customWidth="1"/>
    <col min="2" max="2" width="5.140625" style="2" customWidth="1"/>
    <col min="3" max="3" width="55.42578125" style="637" customWidth="1"/>
    <col min="4" max="4" width="11.28515625" style="2" customWidth="1"/>
    <col min="5" max="7" width="12.140625" style="2" customWidth="1"/>
    <col min="8" max="8" width="12" style="2" customWidth="1"/>
    <col min="9" max="13" width="12.140625" style="2" customWidth="1"/>
    <col min="14" max="14" width="11.7109375" style="2" customWidth="1"/>
    <col min="15" max="15" width="14.7109375" style="2" customWidth="1"/>
    <col min="16" max="16" width="12" style="2" customWidth="1"/>
    <col min="17" max="17" width="13.7109375" style="2" customWidth="1"/>
    <col min="18" max="18" width="2.42578125" style="2" customWidth="1"/>
    <col min="19" max="19" width="2.140625" style="2" customWidth="1"/>
    <col min="20" max="20" width="2.7109375" style="2" customWidth="1"/>
    <col min="21" max="21" width="11.42578125" style="1330" customWidth="1"/>
    <col min="22" max="22" width="25.28515625" style="1330" customWidth="1"/>
    <col min="23" max="23" width="33.7109375" style="1330" customWidth="1"/>
    <col min="24" max="25" width="11.42578125" style="1330" customWidth="1"/>
    <col min="26" max="26" width="17.28515625" style="1330" customWidth="1"/>
    <col min="27" max="27" width="14.85546875" style="1330" customWidth="1"/>
    <col min="28" max="28" width="11.7109375" style="1330" customWidth="1"/>
    <col min="29" max="35" width="12.140625" style="1330" customWidth="1"/>
    <col min="36" max="55" width="11.42578125" style="1330"/>
  </cols>
  <sheetData>
    <row r="1" spans="1:55" ht="18" customHeight="1">
      <c r="A1" s="1965" t="s">
        <v>148</v>
      </c>
      <c r="B1" s="1965"/>
      <c r="C1" s="1965"/>
      <c r="D1" s="1965"/>
      <c r="E1" s="1965"/>
      <c r="F1" s="1965"/>
      <c r="G1" s="1965"/>
      <c r="H1" s="1965"/>
      <c r="I1" s="1965"/>
      <c r="J1" s="1965"/>
      <c r="K1" s="1965"/>
      <c r="L1" s="1965"/>
      <c r="M1" s="1965"/>
      <c r="N1" s="1965"/>
      <c r="O1" s="1965"/>
      <c r="P1" s="1965"/>
      <c r="Q1" s="54"/>
      <c r="R1" s="54"/>
      <c r="S1" s="54"/>
      <c r="T1" s="54"/>
      <c r="V1" s="1961"/>
      <c r="W1" s="1961"/>
      <c r="X1" s="1961"/>
      <c r="Y1" s="1468" t="s">
        <v>311</v>
      </c>
      <c r="Z1" s="1468" t="s">
        <v>312</v>
      </c>
      <c r="AA1" s="1468" t="s">
        <v>313</v>
      </c>
      <c r="AB1" s="1468" t="s">
        <v>314</v>
      </c>
      <c r="AC1" s="1468" t="s">
        <v>315</v>
      </c>
      <c r="AD1" s="1468" t="s">
        <v>316</v>
      </c>
      <c r="AE1" s="1468" t="s">
        <v>317</v>
      </c>
      <c r="AF1" s="1468" t="s">
        <v>318</v>
      </c>
      <c r="AG1" s="1468" t="s">
        <v>319</v>
      </c>
      <c r="AH1" s="1468" t="s">
        <v>320</v>
      </c>
      <c r="AI1" s="1468" t="s">
        <v>321</v>
      </c>
      <c r="AJ1" s="1468" t="s">
        <v>257</v>
      </c>
      <c r="AK1" s="1469" t="s">
        <v>49</v>
      </c>
    </row>
    <row r="2" spans="1:55" ht="18" customHeight="1">
      <c r="B2" s="54"/>
      <c r="C2" s="636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V2" s="1962" t="s">
        <v>270</v>
      </c>
      <c r="W2" s="1736" t="s">
        <v>342</v>
      </c>
      <c r="X2" s="1737" t="s">
        <v>76</v>
      </c>
      <c r="Y2" s="1738">
        <v>0.17683099999999999</v>
      </c>
      <c r="Z2" s="1712">
        <v>3.5118999999999997E-2</v>
      </c>
      <c r="AA2" s="1712">
        <v>6.0898000000000001E-2</v>
      </c>
      <c r="AB2" s="1712">
        <v>0.249194</v>
      </c>
      <c r="AC2" s="1712">
        <v>0.53279299999999996</v>
      </c>
      <c r="AD2" s="1712">
        <v>0.43540200000000001</v>
      </c>
      <c r="AE2" s="1712">
        <v>0.54479599999999995</v>
      </c>
      <c r="AF2" s="1712">
        <v>0.50752299999999995</v>
      </c>
      <c r="AG2" s="1712">
        <v>0.52291699999999997</v>
      </c>
      <c r="AH2" s="1712">
        <v>9.4902130000000007</v>
      </c>
      <c r="AI2" s="1712">
        <v>11.177567699999999</v>
      </c>
      <c r="AJ2" s="1712">
        <v>10.997134300000001</v>
      </c>
      <c r="AK2" s="1713">
        <v>34.730387999999998</v>
      </c>
    </row>
    <row r="3" spans="1:55" ht="18" customHeight="1">
      <c r="B3" s="18" t="s">
        <v>149</v>
      </c>
      <c r="C3" s="644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V3" s="1963"/>
      <c r="W3" s="1739" t="s">
        <v>343</v>
      </c>
      <c r="X3" s="1740" t="s">
        <v>76</v>
      </c>
      <c r="Y3" s="1715"/>
      <c r="Z3" s="1723"/>
      <c r="AA3" s="1723"/>
      <c r="AB3" s="1723"/>
      <c r="AC3" s="1723"/>
      <c r="AD3" s="1723"/>
      <c r="AE3" s="1723"/>
      <c r="AF3" s="1723"/>
      <c r="AG3" s="1723"/>
      <c r="AH3" s="1716">
        <v>4.8535214</v>
      </c>
      <c r="AI3" s="1716">
        <v>6.0214786999999994</v>
      </c>
      <c r="AJ3" s="1716">
        <v>9.5790077999999994</v>
      </c>
      <c r="AK3" s="1717">
        <v>20.454007900000001</v>
      </c>
    </row>
    <row r="4" spans="1:55" ht="18" customHeight="1" thickBot="1">
      <c r="B4" s="46"/>
      <c r="C4" s="644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V4" s="1963"/>
      <c r="W4" s="1739" t="s">
        <v>344</v>
      </c>
      <c r="X4" s="1740" t="s">
        <v>76</v>
      </c>
      <c r="Y4" s="1722">
        <v>63.698449799999992</v>
      </c>
      <c r="Z4" s="1716">
        <v>62.842086800000025</v>
      </c>
      <c r="AA4" s="1716">
        <v>53.33787250000001</v>
      </c>
      <c r="AB4" s="1716">
        <v>37.071272500000006</v>
      </c>
      <c r="AC4" s="1716">
        <v>44.962333400000006</v>
      </c>
      <c r="AD4" s="1716">
        <v>53.186134099999968</v>
      </c>
      <c r="AE4" s="1716">
        <v>63.459094000000015</v>
      </c>
      <c r="AF4" s="1716">
        <v>64.501350500000072</v>
      </c>
      <c r="AG4" s="1716">
        <v>69.277371799999997</v>
      </c>
      <c r="AH4" s="1716">
        <v>77.20735430000002</v>
      </c>
      <c r="AI4" s="1716">
        <v>75.864699499999986</v>
      </c>
      <c r="AJ4" s="1716">
        <v>77.349246300000004</v>
      </c>
      <c r="AK4" s="1717">
        <v>742.7572654999999</v>
      </c>
    </row>
    <row r="5" spans="1:55" s="1" customFormat="1" ht="18" customHeight="1">
      <c r="A5" s="3"/>
      <c r="B5" s="1924" t="s">
        <v>139</v>
      </c>
      <c r="C5" s="1949" t="s">
        <v>1</v>
      </c>
      <c r="D5" s="1922" t="s">
        <v>150</v>
      </c>
      <c r="E5" s="1918" t="s">
        <v>88</v>
      </c>
      <c r="F5" s="1918" t="s">
        <v>89</v>
      </c>
      <c r="G5" s="1918" t="s">
        <v>90</v>
      </c>
      <c r="H5" s="1918" t="s">
        <v>91</v>
      </c>
      <c r="I5" s="1918" t="s">
        <v>92</v>
      </c>
      <c r="J5" s="1918" t="s">
        <v>93</v>
      </c>
      <c r="K5" s="1918" t="s">
        <v>95</v>
      </c>
      <c r="L5" s="1918" t="s">
        <v>96</v>
      </c>
      <c r="M5" s="1918" t="s">
        <v>97</v>
      </c>
      <c r="N5" s="1918" t="s">
        <v>98</v>
      </c>
      <c r="O5" s="1918" t="s">
        <v>99</v>
      </c>
      <c r="P5" s="1951" t="s">
        <v>100</v>
      </c>
      <c r="Q5" s="1734" t="s">
        <v>140</v>
      </c>
      <c r="R5" s="283"/>
      <c r="S5" s="283"/>
      <c r="T5" s="283"/>
      <c r="U5" s="1329"/>
      <c r="V5" s="1963"/>
      <c r="W5" s="1739" t="s">
        <v>50</v>
      </c>
      <c r="X5" s="1740" t="s">
        <v>76</v>
      </c>
      <c r="Y5" s="1722">
        <v>7.7045552999999991</v>
      </c>
      <c r="Z5" s="1716">
        <v>6.8037388999999999</v>
      </c>
      <c r="AA5" s="1716">
        <v>7.2035499999999999</v>
      </c>
      <c r="AB5" s="1716">
        <v>6.315347</v>
      </c>
      <c r="AC5" s="1716">
        <v>7.3825269999999996</v>
      </c>
      <c r="AD5" s="1716">
        <v>7.1788260000000008</v>
      </c>
      <c r="AE5" s="1716">
        <v>5.6756489999999999</v>
      </c>
      <c r="AF5" s="1716">
        <v>6.3787459999999996</v>
      </c>
      <c r="AG5" s="1716">
        <v>6.4491189999999996</v>
      </c>
      <c r="AH5" s="1716">
        <v>7.5378270000000001</v>
      </c>
      <c r="AI5" s="1716">
        <v>7.8521339999999995</v>
      </c>
      <c r="AJ5" s="1716">
        <v>7.5808090000000004</v>
      </c>
      <c r="AK5" s="1717">
        <v>84.062828200000013</v>
      </c>
      <c r="AL5" s="1329"/>
      <c r="AM5" s="1329"/>
      <c r="AN5" s="1329"/>
      <c r="AO5" s="1329"/>
      <c r="AP5" s="1329"/>
      <c r="AQ5" s="1329"/>
      <c r="AR5" s="1329"/>
      <c r="AS5" s="1329"/>
      <c r="AT5" s="1329"/>
      <c r="AU5" s="1329"/>
      <c r="AV5" s="1329"/>
      <c r="AW5" s="1329"/>
      <c r="AX5" s="1329"/>
      <c r="AY5" s="1329"/>
      <c r="AZ5" s="1329"/>
      <c r="BA5" s="1329"/>
      <c r="BB5" s="1329"/>
      <c r="BC5" s="1329"/>
    </row>
    <row r="6" spans="1:55" s="1" customFormat="1" ht="18.75" customHeight="1" thickBot="1">
      <c r="A6" s="3"/>
      <c r="B6" s="1925"/>
      <c r="C6" s="1950"/>
      <c r="D6" s="1923"/>
      <c r="E6" s="1919"/>
      <c r="F6" s="1919"/>
      <c r="G6" s="1919"/>
      <c r="H6" s="1919"/>
      <c r="I6" s="1919"/>
      <c r="J6" s="1919"/>
      <c r="K6" s="1919"/>
      <c r="L6" s="1919"/>
      <c r="M6" s="1919"/>
      <c r="N6" s="1919"/>
      <c r="O6" s="1919"/>
      <c r="P6" s="1952"/>
      <c r="Q6" s="1735" t="s">
        <v>68</v>
      </c>
      <c r="R6" s="283"/>
      <c r="S6" s="283"/>
      <c r="T6" s="283"/>
      <c r="U6" s="1329"/>
      <c r="V6" s="1963"/>
      <c r="W6" s="1739" t="s">
        <v>345</v>
      </c>
      <c r="X6" s="1740" t="s">
        <v>76</v>
      </c>
      <c r="Y6" s="1722">
        <v>63.467303500000007</v>
      </c>
      <c r="Z6" s="1716">
        <v>70.454121199999989</v>
      </c>
      <c r="AA6" s="1716">
        <v>50.214731099999995</v>
      </c>
      <c r="AB6" s="1716">
        <v>22.132488800000001</v>
      </c>
      <c r="AC6" s="1716">
        <v>26.527209800000001</v>
      </c>
      <c r="AD6" s="1716">
        <v>46.300307100000005</v>
      </c>
      <c r="AE6" s="1716">
        <v>48.891530399999994</v>
      </c>
      <c r="AF6" s="1716">
        <v>66.614991599999996</v>
      </c>
      <c r="AG6" s="1716">
        <v>70.367297600000001</v>
      </c>
      <c r="AH6" s="1716">
        <v>77.850823300000002</v>
      </c>
      <c r="AI6" s="1716">
        <v>75.966639799999996</v>
      </c>
      <c r="AJ6" s="1716">
        <v>81.618443499999998</v>
      </c>
      <c r="AK6" s="1717">
        <v>700.40588769999999</v>
      </c>
      <c r="AL6" s="1329"/>
      <c r="AM6" s="1329"/>
      <c r="AN6" s="1329"/>
      <c r="AO6" s="1329"/>
      <c r="AP6" s="1329"/>
      <c r="AQ6" s="1329"/>
      <c r="AR6" s="1329"/>
      <c r="AS6" s="1329"/>
      <c r="AT6" s="1329"/>
      <c r="AU6" s="1329"/>
      <c r="AV6" s="1329"/>
      <c r="AW6" s="1329"/>
      <c r="AX6" s="1329"/>
      <c r="AY6" s="1329"/>
      <c r="AZ6" s="1329"/>
      <c r="BA6" s="1329"/>
      <c r="BB6" s="1329"/>
      <c r="BC6" s="1329"/>
    </row>
    <row r="7" spans="1:55" s="1" customFormat="1" ht="18.75" customHeight="1">
      <c r="A7" s="3"/>
      <c r="B7" s="645">
        <v>1</v>
      </c>
      <c r="C7" s="646" t="str">
        <f>+W2</f>
        <v>Agroaurora S.A.C.</v>
      </c>
      <c r="D7" s="647" t="s">
        <v>76</v>
      </c>
      <c r="E7" s="1226">
        <v>0.17683099999999999</v>
      </c>
      <c r="F7" s="1226">
        <v>3.5118999999999997E-2</v>
      </c>
      <c r="G7" s="1226">
        <v>6.0898000000000001E-2</v>
      </c>
      <c r="H7" s="1226">
        <v>0.249194</v>
      </c>
      <c r="I7" s="1226">
        <v>0.53279299999999996</v>
      </c>
      <c r="J7" s="671">
        <v>0.43540200000000001</v>
      </c>
      <c r="K7" s="671">
        <v>0.54479599999999995</v>
      </c>
      <c r="L7" s="671">
        <v>0.50752299999999995</v>
      </c>
      <c r="M7" s="671">
        <v>0.52291699999999997</v>
      </c>
      <c r="N7" s="671">
        <v>9.4902130000000007</v>
      </c>
      <c r="O7" s="671">
        <v>11.177567699999999</v>
      </c>
      <c r="P7" s="671">
        <v>10.997134300000001</v>
      </c>
      <c r="Q7" s="1227">
        <f t="shared" ref="Q7:Q31" si="0">SUM(E7:P7)</f>
        <v>34.730387999999998</v>
      </c>
      <c r="R7" s="622"/>
      <c r="S7" s="622"/>
      <c r="T7" s="622"/>
      <c r="U7" s="1329"/>
      <c r="V7" s="1963"/>
      <c r="W7" s="1739" t="s">
        <v>346</v>
      </c>
      <c r="X7" s="1740" t="s">
        <v>76</v>
      </c>
      <c r="Y7" s="1722">
        <v>0</v>
      </c>
      <c r="Z7" s="1716">
        <v>0</v>
      </c>
      <c r="AA7" s="1716">
        <v>0</v>
      </c>
      <c r="AB7" s="1716">
        <v>0</v>
      </c>
      <c r="AC7" s="1716">
        <v>0</v>
      </c>
      <c r="AD7" s="1716">
        <v>0</v>
      </c>
      <c r="AE7" s="1716">
        <v>0</v>
      </c>
      <c r="AF7" s="1716">
        <v>6.1872000000000003E-2</v>
      </c>
      <c r="AG7" s="1716">
        <v>0.27001599999999998</v>
      </c>
      <c r="AH7" s="1716">
        <v>0.54515020000000003</v>
      </c>
      <c r="AI7" s="1716">
        <v>0.53088440000000003</v>
      </c>
      <c r="AJ7" s="1716">
        <v>0.56343069999999995</v>
      </c>
      <c r="AK7" s="1717">
        <v>1.9713532999999996</v>
      </c>
      <c r="AL7" s="1329"/>
      <c r="AM7" s="1329"/>
      <c r="AN7" s="1329"/>
      <c r="AO7" s="1329"/>
      <c r="AP7" s="1329"/>
      <c r="AQ7" s="1329"/>
      <c r="AR7" s="1329"/>
      <c r="AS7" s="1329"/>
      <c r="AT7" s="1329"/>
      <c r="AU7" s="1329"/>
      <c r="AV7" s="1329"/>
      <c r="AW7" s="1329"/>
      <c r="AX7" s="1329"/>
      <c r="AY7" s="1329"/>
      <c r="AZ7" s="1329"/>
      <c r="BA7" s="1329"/>
      <c r="BB7" s="1329"/>
      <c r="BC7" s="1329"/>
    </row>
    <row r="8" spans="1:55" s="1" customFormat="1" ht="18.75" customHeight="1">
      <c r="A8" s="3"/>
      <c r="B8" s="648">
        <v>2</v>
      </c>
      <c r="C8" s="649" t="str">
        <f>+W3</f>
        <v>Agroindustrias San Jacinto S.A.A.</v>
      </c>
      <c r="D8" s="650" t="s">
        <v>76</v>
      </c>
      <c r="E8" s="1228"/>
      <c r="F8" s="1228"/>
      <c r="G8" s="1228"/>
      <c r="H8" s="671"/>
      <c r="I8" s="1228"/>
      <c r="J8" s="1228"/>
      <c r="K8" s="1228"/>
      <c r="L8" s="1228"/>
      <c r="M8" s="1228"/>
      <c r="N8" s="1228">
        <v>4.8535214</v>
      </c>
      <c r="O8" s="1228">
        <v>6.0214786999999994</v>
      </c>
      <c r="P8" s="1229">
        <v>9.5790077999999994</v>
      </c>
      <c r="Q8" s="1230">
        <f t="shared" si="0"/>
        <v>20.454007900000001</v>
      </c>
      <c r="R8" s="622"/>
      <c r="S8" s="622"/>
      <c r="T8" s="622"/>
      <c r="U8" s="1329"/>
      <c r="V8" s="1963"/>
      <c r="W8" s="1739" t="s">
        <v>271</v>
      </c>
      <c r="X8" s="1740" t="s">
        <v>76</v>
      </c>
      <c r="Y8" s="1722">
        <v>511.74854299999993</v>
      </c>
      <c r="Z8" s="1716">
        <v>480.58942200000007</v>
      </c>
      <c r="AA8" s="1716">
        <v>365.00328199999996</v>
      </c>
      <c r="AB8" s="1716">
        <v>276.620634</v>
      </c>
      <c r="AC8" s="1716">
        <v>312.12398799999994</v>
      </c>
      <c r="AD8" s="1716">
        <v>372.56889300000006</v>
      </c>
      <c r="AE8" s="1716">
        <v>479.18517900000006</v>
      </c>
      <c r="AF8" s="1716">
        <v>508.49687399999999</v>
      </c>
      <c r="AG8" s="1716">
        <v>463.36706099999992</v>
      </c>
      <c r="AH8" s="1716">
        <v>509.74492399999997</v>
      </c>
      <c r="AI8" s="1716">
        <v>491.46034099999997</v>
      </c>
      <c r="AJ8" s="1716">
        <v>526.37574600000005</v>
      </c>
      <c r="AK8" s="1717">
        <v>5297.2848869999989</v>
      </c>
      <c r="AL8" s="1329"/>
      <c r="AM8" s="1329"/>
      <c r="AN8" s="1329"/>
      <c r="AO8" s="1329"/>
      <c r="AP8" s="1329"/>
      <c r="AQ8" s="1329"/>
      <c r="AR8" s="1329"/>
      <c r="AS8" s="1329"/>
      <c r="AT8" s="1329"/>
      <c r="AU8" s="1329"/>
      <c r="AV8" s="1329"/>
      <c r="AW8" s="1329"/>
      <c r="AX8" s="1329"/>
      <c r="AY8" s="1329"/>
      <c r="AZ8" s="1329"/>
      <c r="BA8" s="1329"/>
      <c r="BB8" s="1329"/>
      <c r="BC8" s="1329"/>
    </row>
    <row r="9" spans="1:55" s="1" customFormat="1" ht="18.75" customHeight="1">
      <c r="A9" s="3"/>
      <c r="B9" s="648">
        <v>3</v>
      </c>
      <c r="C9" s="649" t="str">
        <f t="shared" ref="C9:C32" si="1">+W4</f>
        <v>Atria Energía S.A.C.</v>
      </c>
      <c r="D9" s="650" t="s">
        <v>76</v>
      </c>
      <c r="E9" s="1228">
        <v>63.698449799999992</v>
      </c>
      <c r="F9" s="1228">
        <v>62.842086800000025</v>
      </c>
      <c r="G9" s="1228">
        <v>53.33787250000001</v>
      </c>
      <c r="H9" s="1228">
        <v>37.071272500000006</v>
      </c>
      <c r="I9" s="1228">
        <v>44.962333400000006</v>
      </c>
      <c r="J9" s="1228">
        <v>53.186134099999968</v>
      </c>
      <c r="K9" s="1228">
        <v>63.459094000000015</v>
      </c>
      <c r="L9" s="1228">
        <v>64.501350500000072</v>
      </c>
      <c r="M9" s="1228">
        <v>69.277371799999997</v>
      </c>
      <c r="N9" s="1228">
        <v>77.20735430000002</v>
      </c>
      <c r="O9" s="1228">
        <v>75.864699499999986</v>
      </c>
      <c r="P9" s="1229">
        <v>77.349246300000004</v>
      </c>
      <c r="Q9" s="1230">
        <f t="shared" si="0"/>
        <v>742.75726550000002</v>
      </c>
      <c r="R9" s="622"/>
      <c r="S9" s="622"/>
      <c r="T9" s="622"/>
      <c r="U9" s="1329"/>
      <c r="V9" s="1963"/>
      <c r="W9" s="1739" t="s">
        <v>347</v>
      </c>
      <c r="X9" s="1740" t="s">
        <v>76</v>
      </c>
      <c r="Y9" s="1722">
        <v>3.9392484999999997</v>
      </c>
      <c r="Z9" s="1716">
        <v>4.8586910999999997</v>
      </c>
      <c r="AA9" s="1716">
        <v>3.2621811999999997</v>
      </c>
      <c r="AB9" s="1716">
        <v>1.3205056999999998</v>
      </c>
      <c r="AC9" s="1716">
        <v>2.7065342000000001</v>
      </c>
      <c r="AD9" s="1716">
        <v>4.6683601000000001</v>
      </c>
      <c r="AE9" s="1716">
        <v>4.8362354000000005</v>
      </c>
      <c r="AF9" s="1716">
        <v>4.6024018999999994</v>
      </c>
      <c r="AG9" s="1716">
        <v>4.6872398999999998</v>
      </c>
      <c r="AH9" s="1716">
        <v>4.7680076000000007</v>
      </c>
      <c r="AI9" s="1716">
        <v>4.8461099999999986</v>
      </c>
      <c r="AJ9" s="1716">
        <v>5.175441600000001</v>
      </c>
      <c r="AK9" s="1717">
        <v>49.670957199999997</v>
      </c>
      <c r="AL9" s="1329"/>
      <c r="AM9" s="1329"/>
      <c r="AN9" s="1329"/>
      <c r="AO9" s="1329"/>
      <c r="AP9" s="1329"/>
      <c r="AQ9" s="1329"/>
      <c r="AR9" s="1329"/>
      <c r="AS9" s="1329"/>
      <c r="AT9" s="1329"/>
      <c r="AU9" s="1329"/>
      <c r="AV9" s="1329"/>
      <c r="AW9" s="1329"/>
      <c r="AX9" s="1329"/>
      <c r="AY9" s="1329"/>
      <c r="AZ9" s="1329"/>
      <c r="BA9" s="1329"/>
      <c r="BB9" s="1329"/>
      <c r="BC9" s="1329"/>
    </row>
    <row r="10" spans="1:55" s="1" customFormat="1" ht="18.75" customHeight="1">
      <c r="A10" s="3"/>
      <c r="B10" s="648">
        <v>4</v>
      </c>
      <c r="C10" s="649" t="str">
        <f t="shared" si="1"/>
        <v>Bioenergía del Chira S.A.</v>
      </c>
      <c r="D10" s="650" t="s">
        <v>76</v>
      </c>
      <c r="E10" s="1228">
        <v>7.7045552999999991</v>
      </c>
      <c r="F10" s="1228">
        <v>6.8037388999999999</v>
      </c>
      <c r="G10" s="1228">
        <v>7.2035499999999999</v>
      </c>
      <c r="H10" s="1228">
        <v>6.315347</v>
      </c>
      <c r="I10" s="1228">
        <v>7.3825269999999996</v>
      </c>
      <c r="J10" s="1228">
        <v>7.1788260000000008</v>
      </c>
      <c r="K10" s="1228">
        <v>5.6756489999999999</v>
      </c>
      <c r="L10" s="1228">
        <v>6.3787459999999996</v>
      </c>
      <c r="M10" s="671">
        <v>6.4491189999999996</v>
      </c>
      <c r="N10" s="671">
        <v>7.5378270000000001</v>
      </c>
      <c r="O10" s="671">
        <v>7.8521339999999995</v>
      </c>
      <c r="P10" s="671">
        <v>7.5808090000000004</v>
      </c>
      <c r="Q10" s="1230">
        <f t="shared" si="0"/>
        <v>84.062828199999998</v>
      </c>
      <c r="R10" s="622"/>
      <c r="S10" s="622"/>
      <c r="T10" s="622"/>
      <c r="U10" s="1329"/>
      <c r="V10" s="1963"/>
      <c r="W10" s="1739" t="s">
        <v>272</v>
      </c>
      <c r="X10" s="1740" t="s">
        <v>76</v>
      </c>
      <c r="Y10" s="1722">
        <v>1.8329838000000001</v>
      </c>
      <c r="Z10" s="1716">
        <v>1.8261844999999999</v>
      </c>
      <c r="AA10" s="1716">
        <v>1.7200945999999999</v>
      </c>
      <c r="AB10" s="1716">
        <v>1.3550701000000001</v>
      </c>
      <c r="AC10" s="1716">
        <v>1.6171690000000001</v>
      </c>
      <c r="AD10" s="1716">
        <v>1.4651255999999999</v>
      </c>
      <c r="AE10" s="1716">
        <v>1.7298839000000001</v>
      </c>
      <c r="AF10" s="1716">
        <v>2.2976424000000004</v>
      </c>
      <c r="AG10" s="1716">
        <v>2.5089598000000004</v>
      </c>
      <c r="AH10" s="1716">
        <v>2.8042064999999998</v>
      </c>
      <c r="AI10" s="1716">
        <v>2.5201994999999999</v>
      </c>
      <c r="AJ10" s="1716">
        <v>2.6533384</v>
      </c>
      <c r="AK10" s="1717">
        <v>24.3308581</v>
      </c>
      <c r="AL10" s="1329"/>
      <c r="AM10" s="1329"/>
      <c r="AN10" s="1329"/>
      <c r="AO10" s="1329"/>
      <c r="AP10" s="1329"/>
      <c r="AQ10" s="1329"/>
      <c r="AR10" s="1329"/>
      <c r="AS10" s="1329"/>
      <c r="AT10" s="1329"/>
      <c r="AU10" s="1329"/>
      <c r="AV10" s="1329"/>
      <c r="AW10" s="1329"/>
      <c r="AX10" s="1329"/>
      <c r="AY10" s="1329"/>
      <c r="AZ10" s="1329"/>
      <c r="BA10" s="1329"/>
      <c r="BB10" s="1329"/>
      <c r="BC10" s="1329"/>
    </row>
    <row r="11" spans="1:55" s="1" customFormat="1" ht="18.75" customHeight="1">
      <c r="A11" s="3"/>
      <c r="B11" s="648">
        <v>5</v>
      </c>
      <c r="C11" s="649" t="str">
        <f t="shared" si="1"/>
        <v>Compañía Eléctrica El Platanal S.A.</v>
      </c>
      <c r="D11" s="650" t="s">
        <v>76</v>
      </c>
      <c r="E11" s="1228">
        <v>63.467303500000007</v>
      </c>
      <c r="F11" s="671">
        <v>70.454121199999989</v>
      </c>
      <c r="G11" s="671">
        <v>50.214731099999995</v>
      </c>
      <c r="H11" s="671">
        <v>22.132488800000001</v>
      </c>
      <c r="I11" s="671">
        <v>26.527209800000001</v>
      </c>
      <c r="J11" s="671">
        <v>46.300307100000005</v>
      </c>
      <c r="K11" s="671">
        <v>48.891530399999994</v>
      </c>
      <c r="L11" s="671">
        <v>66.614991599999996</v>
      </c>
      <c r="M11" s="671">
        <v>70.367297600000001</v>
      </c>
      <c r="N11" s="671">
        <v>77.850823300000002</v>
      </c>
      <c r="O11" s="671">
        <v>75.966639799999996</v>
      </c>
      <c r="P11" s="671">
        <v>81.618443499999998</v>
      </c>
      <c r="Q11" s="1230">
        <f t="shared" si="0"/>
        <v>700.40588769999999</v>
      </c>
      <c r="R11" s="622"/>
      <c r="S11" s="622"/>
      <c r="T11" s="622"/>
      <c r="U11" s="1329"/>
      <c r="V11" s="1963"/>
      <c r="W11" s="1739" t="s">
        <v>348</v>
      </c>
      <c r="X11" s="1740" t="s">
        <v>76</v>
      </c>
      <c r="Y11" s="1722">
        <v>22.886552600000002</v>
      </c>
      <c r="Z11" s="1716">
        <v>22.3623853</v>
      </c>
      <c r="AA11" s="1716">
        <v>17.622254399999996</v>
      </c>
      <c r="AB11" s="1716">
        <v>19.6775193</v>
      </c>
      <c r="AC11" s="1716">
        <v>23.2898201</v>
      </c>
      <c r="AD11" s="1716">
        <v>22.283031600000001</v>
      </c>
      <c r="AE11" s="1716">
        <v>15.312815099999998</v>
      </c>
      <c r="AF11" s="1716">
        <v>21.952679400000001</v>
      </c>
      <c r="AG11" s="1716">
        <v>21.517713000000001</v>
      </c>
      <c r="AH11" s="1716">
        <v>22.985287700000001</v>
      </c>
      <c r="AI11" s="1716">
        <v>22.7511598</v>
      </c>
      <c r="AJ11" s="1716">
        <v>23.569679000000001</v>
      </c>
      <c r="AK11" s="1717">
        <v>256.21089730000006</v>
      </c>
      <c r="AL11" s="1329"/>
      <c r="AM11" s="1329"/>
      <c r="AN11" s="1329"/>
      <c r="AO11" s="1329"/>
      <c r="AP11" s="1329"/>
      <c r="AQ11" s="1329"/>
      <c r="AR11" s="1329"/>
      <c r="AS11" s="1329"/>
      <c r="AT11" s="1329"/>
      <c r="AU11" s="1329"/>
      <c r="AV11" s="1329"/>
      <c r="AW11" s="1329"/>
      <c r="AX11" s="1329"/>
      <c r="AY11" s="1329"/>
      <c r="AZ11" s="1329"/>
      <c r="BA11" s="1329"/>
      <c r="BB11" s="1329"/>
      <c r="BC11" s="1329"/>
    </row>
    <row r="12" spans="1:55" s="1" customFormat="1" ht="18.75" customHeight="1">
      <c r="A12" s="3"/>
      <c r="B12" s="648">
        <v>6</v>
      </c>
      <c r="C12" s="649" t="str">
        <f t="shared" si="1"/>
        <v>Compañía Hidroeléctrica Tingo S.A.</v>
      </c>
      <c r="D12" s="650" t="s">
        <v>76</v>
      </c>
      <c r="E12" s="1228">
        <v>0</v>
      </c>
      <c r="F12" s="1228">
        <v>0</v>
      </c>
      <c r="G12" s="1228">
        <v>0</v>
      </c>
      <c r="H12" s="1228">
        <v>0</v>
      </c>
      <c r="I12" s="1228">
        <v>0</v>
      </c>
      <c r="J12" s="1228">
        <v>0</v>
      </c>
      <c r="K12" s="1228">
        <v>0</v>
      </c>
      <c r="L12" s="1228">
        <v>6.1872000000000003E-2</v>
      </c>
      <c r="M12" s="1228">
        <v>0.27001599999999998</v>
      </c>
      <c r="N12" s="1228">
        <v>0.54515020000000003</v>
      </c>
      <c r="O12" s="1228">
        <v>0.53088440000000003</v>
      </c>
      <c r="P12" s="1229">
        <v>0.56343069999999995</v>
      </c>
      <c r="Q12" s="1230">
        <f t="shared" si="0"/>
        <v>1.9713533000000001</v>
      </c>
      <c r="R12" s="622"/>
      <c r="S12" s="622"/>
      <c r="T12" s="622"/>
      <c r="U12" s="1329"/>
      <c r="V12" s="1963"/>
      <c r="W12" s="1739" t="s">
        <v>51</v>
      </c>
      <c r="X12" s="1740" t="s">
        <v>76</v>
      </c>
      <c r="Y12" s="1722">
        <v>16.273350999999998</v>
      </c>
      <c r="Z12" s="1716">
        <v>18.425672999999996</v>
      </c>
      <c r="AA12" s="1716">
        <v>14.77355</v>
      </c>
      <c r="AB12" s="1716">
        <v>9.0366740000000014</v>
      </c>
      <c r="AC12" s="1716">
        <v>12.294519999999999</v>
      </c>
      <c r="AD12" s="1716">
        <v>21.162105000000004</v>
      </c>
      <c r="AE12" s="1716">
        <v>18.481665</v>
      </c>
      <c r="AF12" s="1716">
        <v>15.528796000000003</v>
      </c>
      <c r="AG12" s="1716">
        <v>17.392516000000001</v>
      </c>
      <c r="AH12" s="1716">
        <v>16.836264</v>
      </c>
      <c r="AI12" s="1716">
        <v>21.102971999999998</v>
      </c>
      <c r="AJ12" s="1716">
        <v>23.229035</v>
      </c>
      <c r="AK12" s="1717">
        <v>204.53712099999987</v>
      </c>
      <c r="AL12" s="1329"/>
      <c r="AM12" s="1329"/>
      <c r="AN12" s="1329"/>
      <c r="AO12" s="1329"/>
      <c r="AP12" s="1329"/>
      <c r="AQ12" s="1329"/>
      <c r="AR12" s="1329"/>
      <c r="AS12" s="1329"/>
      <c r="AT12" s="1329"/>
      <c r="AU12" s="1329"/>
      <c r="AV12" s="1329"/>
      <c r="AW12" s="1329"/>
      <c r="AX12" s="1329"/>
      <c r="AY12" s="1329"/>
      <c r="AZ12" s="1329"/>
      <c r="BA12" s="1329"/>
      <c r="BB12" s="1329"/>
      <c r="BC12" s="1329"/>
    </row>
    <row r="13" spans="1:55" s="1" customFormat="1" ht="18.75" customHeight="1">
      <c r="A13" s="3"/>
      <c r="B13" s="648">
        <v>7</v>
      </c>
      <c r="C13" s="649" t="str">
        <f t="shared" si="1"/>
        <v>Electroperú S.A.</v>
      </c>
      <c r="D13" s="650" t="s">
        <v>76</v>
      </c>
      <c r="E13" s="1228">
        <v>511.74854299999993</v>
      </c>
      <c r="F13" s="1228">
        <v>480.58942200000007</v>
      </c>
      <c r="G13" s="1228">
        <v>365.00328199999996</v>
      </c>
      <c r="H13" s="1228">
        <v>276.620634</v>
      </c>
      <c r="I13" s="1228">
        <v>312.12398799999994</v>
      </c>
      <c r="J13" s="1228">
        <v>372.56889300000006</v>
      </c>
      <c r="K13" s="1228">
        <v>479.18517900000006</v>
      </c>
      <c r="L13" s="1228">
        <v>508.49687399999999</v>
      </c>
      <c r="M13" s="1228">
        <v>463.36706099999992</v>
      </c>
      <c r="N13" s="1228">
        <v>509.74492399999997</v>
      </c>
      <c r="O13" s="1228">
        <v>491.46034099999997</v>
      </c>
      <c r="P13" s="1229">
        <v>526.37574600000005</v>
      </c>
      <c r="Q13" s="1230">
        <f t="shared" si="0"/>
        <v>5297.2848869999989</v>
      </c>
      <c r="R13" s="622"/>
      <c r="S13" s="622"/>
      <c r="T13" s="622"/>
      <c r="U13" s="1329"/>
      <c r="V13" s="1963"/>
      <c r="W13" s="1739" t="s">
        <v>52</v>
      </c>
      <c r="X13" s="1740" t="s">
        <v>76</v>
      </c>
      <c r="Y13" s="1722">
        <v>54.194982799999998</v>
      </c>
      <c r="Z13" s="1716">
        <v>50.827508100000003</v>
      </c>
      <c r="AA13" s="1716">
        <v>36.324891300000004</v>
      </c>
      <c r="AB13" s="1716">
        <v>21.038342800000002</v>
      </c>
      <c r="AC13" s="1716">
        <v>24.574502799999998</v>
      </c>
      <c r="AD13" s="1716">
        <v>43.810578500000013</v>
      </c>
      <c r="AE13" s="1716">
        <v>42.700178199999996</v>
      </c>
      <c r="AF13" s="1716">
        <v>42.599580400000001</v>
      </c>
      <c r="AG13" s="1716">
        <v>48.302275300000005</v>
      </c>
      <c r="AH13" s="1716">
        <v>48.494136800000007</v>
      </c>
      <c r="AI13" s="1716">
        <v>47.615155900000005</v>
      </c>
      <c r="AJ13" s="1716">
        <v>44.3180513</v>
      </c>
      <c r="AK13" s="1717">
        <v>504.80018419999982</v>
      </c>
      <c r="AL13" s="1329"/>
      <c r="AM13" s="1329"/>
      <c r="AN13" s="1329"/>
      <c r="AO13" s="1329"/>
      <c r="AP13" s="1329"/>
      <c r="AQ13" s="1329"/>
      <c r="AR13" s="1329"/>
      <c r="AS13" s="1329"/>
      <c r="AT13" s="1329"/>
      <c r="AU13" s="1329"/>
      <c r="AV13" s="1329"/>
      <c r="AW13" s="1329"/>
      <c r="AX13" s="1329"/>
      <c r="AY13" s="1329"/>
      <c r="AZ13" s="1329"/>
      <c r="BA13" s="1329"/>
      <c r="BB13" s="1329"/>
      <c r="BC13" s="1329"/>
    </row>
    <row r="14" spans="1:55" s="1" customFormat="1" ht="18.75" customHeight="1">
      <c r="A14" s="3"/>
      <c r="B14" s="648">
        <v>8</v>
      </c>
      <c r="C14" s="649" t="str">
        <f t="shared" si="1"/>
        <v>Empresa de Generación Eléctrica de Arequipa S.A.</v>
      </c>
      <c r="D14" s="650" t="s">
        <v>76</v>
      </c>
      <c r="E14" s="1228">
        <v>3.9392484999999997</v>
      </c>
      <c r="F14" s="1228">
        <v>4.8586910999999997</v>
      </c>
      <c r="G14" s="1228">
        <v>3.2621811999999997</v>
      </c>
      <c r="H14" s="1228">
        <v>1.3205056999999998</v>
      </c>
      <c r="I14" s="1228">
        <v>2.7065342000000001</v>
      </c>
      <c r="J14" s="1228">
        <v>4.6683601000000001</v>
      </c>
      <c r="K14" s="1228">
        <v>4.8362354000000005</v>
      </c>
      <c r="L14" s="1228">
        <v>4.6024018999999994</v>
      </c>
      <c r="M14" s="1228">
        <v>4.6872398999999998</v>
      </c>
      <c r="N14" s="1228">
        <v>4.7680076000000007</v>
      </c>
      <c r="O14" s="1228">
        <v>4.8461099999999986</v>
      </c>
      <c r="P14" s="1229">
        <v>5.175441600000001</v>
      </c>
      <c r="Q14" s="1230">
        <f t="shared" si="0"/>
        <v>49.670957199999989</v>
      </c>
      <c r="R14" s="622"/>
      <c r="S14" s="622"/>
      <c r="T14" s="622"/>
      <c r="U14" s="1329"/>
      <c r="V14" s="1963"/>
      <c r="W14" s="1739" t="s">
        <v>240</v>
      </c>
      <c r="X14" s="1740" t="s">
        <v>76</v>
      </c>
      <c r="Y14" s="1722">
        <v>382.37513340000027</v>
      </c>
      <c r="Z14" s="1716">
        <v>370.30974820000012</v>
      </c>
      <c r="AA14" s="1716">
        <v>327.67357129999999</v>
      </c>
      <c r="AB14" s="1716">
        <v>201.65105719999997</v>
      </c>
      <c r="AC14" s="1716">
        <v>282.44677129999985</v>
      </c>
      <c r="AD14" s="1716">
        <v>361.60872240000049</v>
      </c>
      <c r="AE14" s="1716">
        <v>408.72914230000021</v>
      </c>
      <c r="AF14" s="1716">
        <v>390.16207529999986</v>
      </c>
      <c r="AG14" s="1716">
        <v>375.41783790000017</v>
      </c>
      <c r="AH14" s="1716">
        <v>403.88233779999996</v>
      </c>
      <c r="AI14" s="1716">
        <v>411.0802688000004</v>
      </c>
      <c r="AJ14" s="1716">
        <v>419.61617469999982</v>
      </c>
      <c r="AK14" s="1717">
        <v>4334.9528406000072</v>
      </c>
      <c r="AL14" s="1329"/>
      <c r="AM14" s="1329"/>
      <c r="AN14" s="1329"/>
      <c r="AO14" s="1329"/>
      <c r="AP14" s="1329"/>
      <c r="AQ14" s="1329"/>
      <c r="AR14" s="1329"/>
      <c r="AS14" s="1329"/>
      <c r="AT14" s="1329"/>
      <c r="AU14" s="1329"/>
      <c r="AV14" s="1329"/>
      <c r="AW14" s="1329"/>
      <c r="AX14" s="1329"/>
      <c r="AY14" s="1329"/>
      <c r="AZ14" s="1329"/>
      <c r="BA14" s="1329"/>
      <c r="BB14" s="1329"/>
      <c r="BC14" s="1329"/>
    </row>
    <row r="15" spans="1:55" s="1" customFormat="1" ht="18.75" customHeight="1">
      <c r="A15" s="3"/>
      <c r="B15" s="648">
        <v>9</v>
      </c>
      <c r="C15" s="649" t="str">
        <f t="shared" si="1"/>
        <v>Empresa de Generación Eléctrica del Sur S.A.</v>
      </c>
      <c r="D15" s="650" t="s">
        <v>76</v>
      </c>
      <c r="E15" s="671">
        <v>1.8329838000000001</v>
      </c>
      <c r="F15" s="671">
        <v>1.8261844999999999</v>
      </c>
      <c r="G15" s="671">
        <v>1.7200945999999999</v>
      </c>
      <c r="H15" s="671">
        <v>1.3550701000000001</v>
      </c>
      <c r="I15" s="1228">
        <v>1.6171690000000001</v>
      </c>
      <c r="J15" s="1228">
        <v>1.4651255999999999</v>
      </c>
      <c r="K15" s="1228">
        <v>1.7298839000000001</v>
      </c>
      <c r="L15" s="1228">
        <v>2.2976424000000004</v>
      </c>
      <c r="M15" s="1228">
        <v>2.5089598000000004</v>
      </c>
      <c r="N15" s="1228">
        <v>2.8042064999999998</v>
      </c>
      <c r="O15" s="1228">
        <v>2.5201994999999999</v>
      </c>
      <c r="P15" s="1229">
        <v>2.6533384</v>
      </c>
      <c r="Q15" s="1230">
        <f t="shared" si="0"/>
        <v>24.3308581</v>
      </c>
      <c r="R15" s="622"/>
      <c r="S15" s="622"/>
      <c r="T15" s="622"/>
      <c r="U15" s="1329"/>
      <c r="V15" s="1963"/>
      <c r="W15" s="1739" t="s">
        <v>241</v>
      </c>
      <c r="X15" s="1740" t="s">
        <v>76</v>
      </c>
      <c r="Y15" s="1722">
        <v>6.9586196999999999</v>
      </c>
      <c r="Z15" s="1716">
        <v>6.4553738000000003</v>
      </c>
      <c r="AA15" s="1716">
        <v>5.7679803000000005</v>
      </c>
      <c r="AB15" s="1716">
        <v>4.7759385999999999</v>
      </c>
      <c r="AC15" s="1716">
        <v>5.3073915999999999</v>
      </c>
      <c r="AD15" s="1716">
        <v>4.8841045000000003</v>
      </c>
      <c r="AE15" s="1716">
        <v>5.4100380999999995</v>
      </c>
      <c r="AF15" s="1716">
        <v>5.6045372000000002</v>
      </c>
      <c r="AG15" s="1716">
        <v>5.5394275000000004</v>
      </c>
      <c r="AH15" s="1716">
        <v>6.1787293000000005</v>
      </c>
      <c r="AI15" s="1716">
        <v>5.7315961</v>
      </c>
      <c r="AJ15" s="1716">
        <v>6.2680061000000009</v>
      </c>
      <c r="AK15" s="1717">
        <v>68.881742799999998</v>
      </c>
      <c r="AL15" s="1329"/>
      <c r="AM15" s="1329"/>
      <c r="AN15" s="1329"/>
      <c r="AO15" s="1329"/>
      <c r="AP15" s="1329"/>
      <c r="AQ15" s="1329"/>
      <c r="AR15" s="1329"/>
      <c r="AS15" s="1329"/>
      <c r="AT15" s="1329"/>
      <c r="AU15" s="1329"/>
      <c r="AV15" s="1329"/>
      <c r="AW15" s="1329"/>
      <c r="AX15" s="1329"/>
      <c r="AY15" s="1329"/>
      <c r="AZ15" s="1329"/>
      <c r="BA15" s="1329"/>
      <c r="BB15" s="1329"/>
      <c r="BC15" s="1329"/>
    </row>
    <row r="16" spans="1:55" s="1" customFormat="1" ht="18.75" customHeight="1">
      <c r="A16" s="3"/>
      <c r="B16" s="648">
        <v>10</v>
      </c>
      <c r="C16" s="649" t="str">
        <f t="shared" si="1"/>
        <v>Empresa de Generación Eléctrica Machupicchu S.A.</v>
      </c>
      <c r="D16" s="650" t="s">
        <v>76</v>
      </c>
      <c r="E16" s="1228">
        <v>22.886552600000002</v>
      </c>
      <c r="F16" s="1228">
        <v>22.3623853</v>
      </c>
      <c r="G16" s="1228">
        <v>17.622254399999996</v>
      </c>
      <c r="H16" s="1228">
        <v>19.6775193</v>
      </c>
      <c r="I16" s="1228">
        <v>23.2898201</v>
      </c>
      <c r="J16" s="1228">
        <v>22.283031600000001</v>
      </c>
      <c r="K16" s="1228">
        <v>15.312815099999998</v>
      </c>
      <c r="L16" s="1228">
        <v>21.952679400000001</v>
      </c>
      <c r="M16" s="1228">
        <v>21.517713000000001</v>
      </c>
      <c r="N16" s="1228">
        <v>22.985287700000001</v>
      </c>
      <c r="O16" s="1228">
        <v>22.7511598</v>
      </c>
      <c r="P16" s="1229">
        <v>23.569679000000001</v>
      </c>
      <c r="Q16" s="1230">
        <f t="shared" si="0"/>
        <v>256.2108973</v>
      </c>
      <c r="R16" s="622"/>
      <c r="S16" s="622"/>
      <c r="T16" s="622"/>
      <c r="U16" s="1329"/>
      <c r="V16" s="1963"/>
      <c r="W16" s="1739" t="s">
        <v>349</v>
      </c>
      <c r="X16" s="1740" t="s">
        <v>76</v>
      </c>
      <c r="Y16" s="1722">
        <v>337.08281449999993</v>
      </c>
      <c r="Z16" s="1716">
        <v>319.19810899999982</v>
      </c>
      <c r="AA16" s="1716">
        <v>301.40828540000001</v>
      </c>
      <c r="AB16" s="1716">
        <v>184.32206180000003</v>
      </c>
      <c r="AC16" s="1716">
        <v>194.29969110000002</v>
      </c>
      <c r="AD16" s="1716">
        <v>291.23132360000011</v>
      </c>
      <c r="AE16" s="1716">
        <v>278.22168599999998</v>
      </c>
      <c r="AF16" s="1716">
        <v>291.36732540000003</v>
      </c>
      <c r="AG16" s="1716">
        <v>271.81225580000017</v>
      </c>
      <c r="AH16" s="1716">
        <v>302.30986020000012</v>
      </c>
      <c r="AI16" s="1716">
        <v>300.84883830000001</v>
      </c>
      <c r="AJ16" s="1716">
        <v>309.49965019999985</v>
      </c>
      <c r="AK16" s="1717">
        <v>3381.601901299995</v>
      </c>
      <c r="AL16" s="1329"/>
      <c r="AM16" s="1329"/>
      <c r="AN16" s="1329"/>
      <c r="AO16" s="1329"/>
      <c r="AP16" s="1329"/>
      <c r="AQ16" s="1329"/>
      <c r="AR16" s="1329"/>
      <c r="AS16" s="1329"/>
      <c r="AT16" s="1329"/>
      <c r="AU16" s="1329"/>
      <c r="AV16" s="1329"/>
      <c r="AW16" s="1329"/>
      <c r="AX16" s="1329"/>
      <c r="AY16" s="1329"/>
      <c r="AZ16" s="1329"/>
      <c r="BA16" s="1329"/>
      <c r="BB16" s="1329"/>
      <c r="BC16" s="1329"/>
    </row>
    <row r="17" spans="1:55" s="1" customFormat="1" ht="18.75" customHeight="1">
      <c r="A17" s="3"/>
      <c r="B17" s="648">
        <v>11</v>
      </c>
      <c r="C17" s="649" t="str">
        <f t="shared" si="1"/>
        <v>Empresa de Generación Eléctrica San Gabán S.A.</v>
      </c>
      <c r="D17" s="650" t="s">
        <v>76</v>
      </c>
      <c r="E17" s="1228">
        <v>16.273350999999998</v>
      </c>
      <c r="F17" s="1228">
        <v>18.425672999999996</v>
      </c>
      <c r="G17" s="1228">
        <v>14.77355</v>
      </c>
      <c r="H17" s="1228">
        <v>9.0366740000000014</v>
      </c>
      <c r="I17" s="1228">
        <v>12.294519999999999</v>
      </c>
      <c r="J17" s="1228">
        <v>21.162105000000004</v>
      </c>
      <c r="K17" s="1228">
        <v>18.481665</v>
      </c>
      <c r="L17" s="1228">
        <v>15.528796000000003</v>
      </c>
      <c r="M17" s="1228">
        <v>17.392516000000001</v>
      </c>
      <c r="N17" s="1228">
        <v>16.836264</v>
      </c>
      <c r="O17" s="1228">
        <v>21.102971999999998</v>
      </c>
      <c r="P17" s="1229">
        <v>23.229035</v>
      </c>
      <c r="Q17" s="1230">
        <f t="shared" si="0"/>
        <v>204.53712099999998</v>
      </c>
      <c r="R17" s="622"/>
      <c r="S17" s="622"/>
      <c r="T17" s="622"/>
      <c r="U17" s="1329"/>
      <c r="V17" s="1963"/>
      <c r="W17" s="1739" t="s">
        <v>242</v>
      </c>
      <c r="X17" s="1740" t="s">
        <v>76</v>
      </c>
      <c r="Y17" s="1722">
        <v>6.6439842999999996</v>
      </c>
      <c r="Z17" s="1716">
        <v>6.511144100000001</v>
      </c>
      <c r="AA17" s="1716">
        <v>4.0467073000000005</v>
      </c>
      <c r="AB17" s="1716">
        <v>2.9089743000000006</v>
      </c>
      <c r="AC17" s="1716">
        <v>4.3464539000000002</v>
      </c>
      <c r="AD17" s="1716">
        <v>5.008399100000001</v>
      </c>
      <c r="AE17" s="1716">
        <v>6.6966240000000008</v>
      </c>
      <c r="AF17" s="1716">
        <v>8.3787260000000003</v>
      </c>
      <c r="AG17" s="1716">
        <v>9.0573089000000007</v>
      </c>
      <c r="AH17" s="1716">
        <v>9.5101185000000008</v>
      </c>
      <c r="AI17" s="1716">
        <v>9.2242636000000005</v>
      </c>
      <c r="AJ17" s="1716">
        <v>8.9116533000000011</v>
      </c>
      <c r="AK17" s="1717">
        <v>81.244357300000019</v>
      </c>
      <c r="AL17" s="1329"/>
      <c r="AM17" s="1329"/>
      <c r="AN17" s="1329"/>
      <c r="AO17" s="1329"/>
      <c r="AP17" s="1329"/>
      <c r="AQ17" s="1329"/>
      <c r="AR17" s="1329"/>
      <c r="AS17" s="1329"/>
      <c r="AT17" s="1329"/>
      <c r="AU17" s="1329"/>
      <c r="AV17" s="1329"/>
      <c r="AW17" s="1329"/>
      <c r="AX17" s="1329"/>
      <c r="AY17" s="1329"/>
      <c r="AZ17" s="1329"/>
      <c r="BA17" s="1329"/>
      <c r="BB17" s="1329"/>
      <c r="BC17" s="1329"/>
    </row>
    <row r="18" spans="1:55" s="1" customFormat="1" ht="18.75" customHeight="1">
      <c r="A18" s="3"/>
      <c r="B18" s="648">
        <v>12</v>
      </c>
      <c r="C18" s="649" t="str">
        <f t="shared" si="1"/>
        <v>Empresa de Generación Huanza S.A.</v>
      </c>
      <c r="D18" s="650" t="s">
        <v>76</v>
      </c>
      <c r="E18" s="1228">
        <v>54.194982799999998</v>
      </c>
      <c r="F18" s="1228">
        <v>50.827508100000003</v>
      </c>
      <c r="G18" s="1228">
        <v>36.324891300000004</v>
      </c>
      <c r="H18" s="1228">
        <v>21.038342800000002</v>
      </c>
      <c r="I18" s="1228">
        <v>24.574502799999998</v>
      </c>
      <c r="J18" s="1228">
        <v>43.810578500000013</v>
      </c>
      <c r="K18" s="1228">
        <v>42.700178199999996</v>
      </c>
      <c r="L18" s="1228">
        <v>42.599580400000001</v>
      </c>
      <c r="M18" s="1228">
        <v>48.302275300000005</v>
      </c>
      <c r="N18" s="1228">
        <v>48.494136800000007</v>
      </c>
      <c r="O18" s="1228">
        <v>47.615155900000005</v>
      </c>
      <c r="P18" s="1229">
        <v>44.3180513</v>
      </c>
      <c r="Q18" s="1230">
        <f t="shared" si="0"/>
        <v>504.80018419999999</v>
      </c>
      <c r="R18" s="622"/>
      <c r="S18" s="622"/>
      <c r="T18" s="622"/>
      <c r="U18" s="1329"/>
      <c r="V18" s="1963"/>
      <c r="W18" s="1739" t="s">
        <v>53</v>
      </c>
      <c r="X18" s="1740" t="s">
        <v>76</v>
      </c>
      <c r="Y18" s="1722">
        <v>9.9183479999999999</v>
      </c>
      <c r="Z18" s="1716">
        <v>9.6967219999999994</v>
      </c>
      <c r="AA18" s="1716">
        <v>9.5782129999999999</v>
      </c>
      <c r="AB18" s="1716">
        <v>6.154329999999999</v>
      </c>
      <c r="AC18" s="1716">
        <v>9.1008530000000007</v>
      </c>
      <c r="AD18" s="1716">
        <v>8.9109400000000001</v>
      </c>
      <c r="AE18" s="1716">
        <v>7.5285789999999997</v>
      </c>
      <c r="AF18" s="1716">
        <v>9.4721140000000013</v>
      </c>
      <c r="AG18" s="1716">
        <v>9.5044260000000005</v>
      </c>
      <c r="AH18" s="1716">
        <v>9.5274149999999995</v>
      </c>
      <c r="AI18" s="1716">
        <v>9.3828940000000003</v>
      </c>
      <c r="AJ18" s="1716">
        <v>9.7240859999999998</v>
      </c>
      <c r="AK18" s="1717">
        <v>108.49892000000004</v>
      </c>
      <c r="AL18" s="1329"/>
      <c r="AM18" s="1329"/>
      <c r="AN18" s="1329"/>
      <c r="AO18" s="1329"/>
      <c r="AP18" s="1329"/>
      <c r="AQ18" s="1329"/>
      <c r="AR18" s="1329"/>
      <c r="AS18" s="1329"/>
      <c r="AT18" s="1329"/>
      <c r="AU18" s="1329"/>
      <c r="AV18" s="1329"/>
      <c r="AW18" s="1329"/>
      <c r="AX18" s="1329"/>
      <c r="AY18" s="1329"/>
      <c r="AZ18" s="1329"/>
      <c r="BA18" s="1329"/>
      <c r="BB18" s="1329"/>
      <c r="BC18" s="1329"/>
    </row>
    <row r="19" spans="1:55" s="1" customFormat="1" ht="18.75" customHeight="1">
      <c r="A19" s="3"/>
      <c r="B19" s="648">
        <v>13</v>
      </c>
      <c r="C19" s="649" t="str">
        <f t="shared" si="1"/>
        <v>Enel Generación Perú S.A.A.</v>
      </c>
      <c r="D19" s="650" t="s">
        <v>76</v>
      </c>
      <c r="E19" s="1228">
        <v>382.37513340000027</v>
      </c>
      <c r="F19" s="1228">
        <v>370.30974820000012</v>
      </c>
      <c r="G19" s="1228">
        <v>327.67357129999999</v>
      </c>
      <c r="H19" s="1228">
        <v>201.65105719999997</v>
      </c>
      <c r="I19" s="1228">
        <v>282.44677129999985</v>
      </c>
      <c r="J19" s="1228">
        <v>361.60872240000049</v>
      </c>
      <c r="K19" s="1228">
        <v>408.72914230000021</v>
      </c>
      <c r="L19" s="1228">
        <v>390.16207529999986</v>
      </c>
      <c r="M19" s="1228">
        <v>375.41783790000017</v>
      </c>
      <c r="N19" s="1228">
        <v>403.88233779999996</v>
      </c>
      <c r="O19" s="1228">
        <v>411.0802688000004</v>
      </c>
      <c r="P19" s="1229">
        <v>419.61617469999982</v>
      </c>
      <c r="Q19" s="1230">
        <f t="shared" si="0"/>
        <v>4334.9528406000009</v>
      </c>
      <c r="R19" s="622"/>
      <c r="S19" s="622"/>
      <c r="T19" s="622"/>
      <c r="U19" s="1329"/>
      <c r="V19" s="1963"/>
      <c r="W19" s="1739" t="s">
        <v>307</v>
      </c>
      <c r="X19" s="1740" t="s">
        <v>76</v>
      </c>
      <c r="Y19" s="1722">
        <v>0.88543430000000001</v>
      </c>
      <c r="Z19" s="1716">
        <v>0.66928120000000002</v>
      </c>
      <c r="AA19" s="1716">
        <v>0.73345309999999997</v>
      </c>
      <c r="AB19" s="1716">
        <v>0.73009580000000007</v>
      </c>
      <c r="AC19" s="1716">
        <v>0.84096599999999999</v>
      </c>
      <c r="AD19" s="1716">
        <v>0.95576440000000007</v>
      </c>
      <c r="AE19" s="1716">
        <v>1.1238516999999999</v>
      </c>
      <c r="AF19" s="1716">
        <v>0.99887119999999996</v>
      </c>
      <c r="AG19" s="1716">
        <v>0.84174009999999999</v>
      </c>
      <c r="AH19" s="1716">
        <v>0.93078810000000001</v>
      </c>
      <c r="AI19" s="1716">
        <v>0.99323959999999989</v>
      </c>
      <c r="AJ19" s="1716">
        <v>1.1238383999999999</v>
      </c>
      <c r="AK19" s="1717">
        <v>10.827323900000001</v>
      </c>
      <c r="AL19" s="1329"/>
      <c r="AM19" s="1329"/>
      <c r="AN19" s="1329"/>
      <c r="AO19" s="1329"/>
      <c r="AP19" s="1329"/>
      <c r="AQ19" s="1329"/>
      <c r="AR19" s="1329"/>
      <c r="AS19" s="1329"/>
      <c r="AT19" s="1329"/>
      <c r="AU19" s="1329"/>
      <c r="AV19" s="1329"/>
      <c r="AW19" s="1329"/>
      <c r="AX19" s="1329"/>
      <c r="AY19" s="1329"/>
      <c r="AZ19" s="1329"/>
      <c r="BA19" s="1329"/>
      <c r="BB19" s="1329"/>
      <c r="BC19" s="1329"/>
    </row>
    <row r="20" spans="1:55" s="1" customFormat="1" ht="18.75" customHeight="1">
      <c r="A20" s="3"/>
      <c r="B20" s="648">
        <v>14</v>
      </c>
      <c r="C20" s="649" t="str">
        <f t="shared" si="1"/>
        <v>Enel Generación Piura S.A.</v>
      </c>
      <c r="D20" s="650" t="s">
        <v>76</v>
      </c>
      <c r="E20" s="1228">
        <v>6.9586196999999999</v>
      </c>
      <c r="F20" s="1228">
        <v>6.4553738000000003</v>
      </c>
      <c r="G20" s="1228">
        <v>5.7679803000000005</v>
      </c>
      <c r="H20" s="1228">
        <v>4.7759385999999999</v>
      </c>
      <c r="I20" s="1228">
        <v>5.3073915999999999</v>
      </c>
      <c r="J20" s="1228">
        <v>4.8841045000000003</v>
      </c>
      <c r="K20" s="1228">
        <v>5.4100380999999995</v>
      </c>
      <c r="L20" s="1228">
        <v>5.6045372000000002</v>
      </c>
      <c r="M20" s="1228">
        <v>5.5394275000000004</v>
      </c>
      <c r="N20" s="1228">
        <v>6.1787293000000005</v>
      </c>
      <c r="O20" s="1228">
        <v>5.7315961</v>
      </c>
      <c r="P20" s="1229">
        <v>6.2680061000000009</v>
      </c>
      <c r="Q20" s="1230">
        <f t="shared" si="0"/>
        <v>68.881742800000012</v>
      </c>
      <c r="R20" s="622"/>
      <c r="S20" s="622"/>
      <c r="T20" s="622"/>
      <c r="U20" s="1329"/>
      <c r="V20" s="1963"/>
      <c r="W20" s="1739" t="s">
        <v>308</v>
      </c>
      <c r="X20" s="1740" t="s">
        <v>76</v>
      </c>
      <c r="Y20" s="1722">
        <v>37.34185990000001</v>
      </c>
      <c r="Z20" s="1716">
        <v>36.934713900000006</v>
      </c>
      <c r="AA20" s="1716">
        <v>29.54448559999998</v>
      </c>
      <c r="AB20" s="1716">
        <v>20.883561900000014</v>
      </c>
      <c r="AC20" s="1716">
        <v>23.662088699999984</v>
      </c>
      <c r="AD20" s="1716">
        <v>27.398986699999995</v>
      </c>
      <c r="AE20" s="1716">
        <v>33.166321199999999</v>
      </c>
      <c r="AF20" s="1716">
        <v>34.758065399999992</v>
      </c>
      <c r="AG20" s="1716">
        <v>34.962905300000003</v>
      </c>
      <c r="AH20" s="1716">
        <v>36.877596899999993</v>
      </c>
      <c r="AI20" s="1716">
        <v>37.611787800000023</v>
      </c>
      <c r="AJ20" s="1716">
        <v>37.048919599999998</v>
      </c>
      <c r="AK20" s="1717">
        <v>390.19129290000052</v>
      </c>
      <c r="AL20" s="1329"/>
      <c r="AM20" s="1329"/>
      <c r="AN20" s="1329"/>
      <c r="AO20" s="1329"/>
      <c r="AP20" s="1329"/>
      <c r="AQ20" s="1329"/>
      <c r="AR20" s="1329"/>
      <c r="AS20" s="1329"/>
      <c r="AT20" s="1329"/>
      <c r="AU20" s="1329"/>
      <c r="AV20" s="1329"/>
      <c r="AW20" s="1329"/>
      <c r="AX20" s="1329"/>
      <c r="AY20" s="1329"/>
      <c r="AZ20" s="1329"/>
      <c r="BA20" s="1329"/>
      <c r="BB20" s="1329"/>
      <c r="BC20" s="1329"/>
    </row>
    <row r="21" spans="1:55" s="1" customFormat="1" ht="18.75" customHeight="1">
      <c r="A21" s="3"/>
      <c r="B21" s="648">
        <v>15</v>
      </c>
      <c r="C21" s="649" t="str">
        <f t="shared" si="1"/>
        <v>Engie Energía Perú S.A.</v>
      </c>
      <c r="D21" s="650" t="s">
        <v>76</v>
      </c>
      <c r="E21" s="1228">
        <v>337.08281449999993</v>
      </c>
      <c r="F21" s="1228">
        <v>319.19810899999982</v>
      </c>
      <c r="G21" s="1228">
        <v>301.40828540000001</v>
      </c>
      <c r="H21" s="1228">
        <v>184.32206180000003</v>
      </c>
      <c r="I21" s="1228">
        <v>194.29969110000002</v>
      </c>
      <c r="J21" s="1228">
        <v>291.23132360000011</v>
      </c>
      <c r="K21" s="1228">
        <v>278.22168599999998</v>
      </c>
      <c r="L21" s="1228">
        <v>291.36732540000003</v>
      </c>
      <c r="M21" s="1228">
        <v>271.81225580000017</v>
      </c>
      <c r="N21" s="1228">
        <v>302.30986020000012</v>
      </c>
      <c r="O21" s="1228">
        <v>300.84883830000001</v>
      </c>
      <c r="P21" s="1229">
        <v>309.49965019999985</v>
      </c>
      <c r="Q21" s="1230">
        <f t="shared" si="0"/>
        <v>3381.6019012999996</v>
      </c>
      <c r="R21" s="622"/>
      <c r="S21" s="622"/>
      <c r="T21" s="622"/>
      <c r="U21" s="1329"/>
      <c r="V21" s="1963"/>
      <c r="W21" s="1739" t="s">
        <v>54</v>
      </c>
      <c r="X21" s="1740" t="s">
        <v>76</v>
      </c>
      <c r="Y21" s="1722">
        <v>405.26044899999999</v>
      </c>
      <c r="Z21" s="1716">
        <v>375.55810200000008</v>
      </c>
      <c r="AA21" s="1716">
        <v>346.20073799999983</v>
      </c>
      <c r="AB21" s="1716">
        <v>270.18192500000004</v>
      </c>
      <c r="AC21" s="1716">
        <v>327.97553199999999</v>
      </c>
      <c r="AD21" s="1716">
        <v>362.31196100000028</v>
      </c>
      <c r="AE21" s="1716">
        <v>401.17291999999998</v>
      </c>
      <c r="AF21" s="1716">
        <v>420.09111699999977</v>
      </c>
      <c r="AG21" s="1716">
        <v>408.99123800000012</v>
      </c>
      <c r="AH21" s="1716">
        <v>403.93998899999997</v>
      </c>
      <c r="AI21" s="1716">
        <v>397.30568289999974</v>
      </c>
      <c r="AJ21" s="1716">
        <v>429.75190200000003</v>
      </c>
      <c r="AK21" s="1717">
        <v>4548.7415559000028</v>
      </c>
      <c r="AL21" s="1329"/>
      <c r="AM21" s="1329"/>
      <c r="AN21" s="1329"/>
      <c r="AO21" s="1329"/>
      <c r="AP21" s="1329"/>
      <c r="AQ21" s="1329"/>
      <c r="AR21" s="1329"/>
      <c r="AS21" s="1329"/>
      <c r="AT21" s="1329"/>
      <c r="AU21" s="1329"/>
      <c r="AV21" s="1329"/>
      <c r="AW21" s="1329"/>
      <c r="AX21" s="1329"/>
      <c r="AY21" s="1329"/>
      <c r="AZ21" s="1329"/>
      <c r="BA21" s="1329"/>
      <c r="BB21" s="1329"/>
      <c r="BC21" s="1329"/>
    </row>
    <row r="22" spans="1:55" s="1" customFormat="1" ht="18.75" customHeight="1">
      <c r="A22" s="3"/>
      <c r="B22" s="648">
        <v>16</v>
      </c>
      <c r="C22" s="649" t="str">
        <f t="shared" si="1"/>
        <v>Fénix Power Perú S.A.</v>
      </c>
      <c r="D22" s="650" t="s">
        <v>76</v>
      </c>
      <c r="E22" s="1228">
        <v>6.6439842999999996</v>
      </c>
      <c r="F22" s="1228">
        <v>6.511144100000001</v>
      </c>
      <c r="G22" s="1228">
        <v>4.0467073000000005</v>
      </c>
      <c r="H22" s="1228">
        <v>2.9089743000000006</v>
      </c>
      <c r="I22" s="1228">
        <v>4.3464539000000002</v>
      </c>
      <c r="J22" s="1228">
        <v>5.008399100000001</v>
      </c>
      <c r="K22" s="1228">
        <v>6.6966240000000008</v>
      </c>
      <c r="L22" s="1228">
        <v>8.3787260000000003</v>
      </c>
      <c r="M22" s="1228">
        <v>9.0573089000000007</v>
      </c>
      <c r="N22" s="1228">
        <v>9.5101185000000008</v>
      </c>
      <c r="O22" s="1228">
        <v>9.2242636000000005</v>
      </c>
      <c r="P22" s="1229">
        <v>8.9116533000000011</v>
      </c>
      <c r="Q22" s="1230">
        <f t="shared" si="0"/>
        <v>81.244357300000004</v>
      </c>
      <c r="R22" s="622"/>
      <c r="S22" s="622"/>
      <c r="T22" s="622"/>
      <c r="U22" s="1329"/>
      <c r="V22" s="1963"/>
      <c r="W22" s="1739" t="s">
        <v>309</v>
      </c>
      <c r="X22" s="1740" t="s">
        <v>76</v>
      </c>
      <c r="Y22" s="1722">
        <v>22.8545914</v>
      </c>
      <c r="Z22" s="1716">
        <v>21.352040399999996</v>
      </c>
      <c r="AA22" s="1716">
        <v>23.662484000000003</v>
      </c>
      <c r="AB22" s="1716">
        <v>22.982976199999996</v>
      </c>
      <c r="AC22" s="1716">
        <v>22.012074200000001</v>
      </c>
      <c r="AD22" s="1716">
        <v>24.3409412</v>
      </c>
      <c r="AE22" s="1716">
        <v>34.208382399999991</v>
      </c>
      <c r="AF22" s="1716">
        <v>38.083990600000007</v>
      </c>
      <c r="AG22" s="1716">
        <v>33.791125699999995</v>
      </c>
      <c r="AH22" s="1716">
        <v>42.219434200000002</v>
      </c>
      <c r="AI22" s="1716">
        <v>44.0871505</v>
      </c>
      <c r="AJ22" s="1716">
        <v>41.090719299999996</v>
      </c>
      <c r="AK22" s="1717">
        <v>370.68591009999994</v>
      </c>
      <c r="AL22" s="1329"/>
      <c r="AM22" s="1329"/>
      <c r="AN22" s="1329"/>
      <c r="AO22" s="1329"/>
      <c r="AP22" s="1329"/>
      <c r="AQ22" s="1329"/>
      <c r="AR22" s="1329"/>
      <c r="AS22" s="1329"/>
      <c r="AT22" s="1329"/>
      <c r="AU22" s="1329"/>
      <c r="AV22" s="1329"/>
      <c r="AW22" s="1329"/>
      <c r="AX22" s="1329"/>
      <c r="AY22" s="1329"/>
      <c r="AZ22" s="1329"/>
      <c r="BA22" s="1329"/>
      <c r="BB22" s="1329"/>
      <c r="BC22" s="1329"/>
    </row>
    <row r="23" spans="1:55" s="1" customFormat="1" ht="18.75" customHeight="1">
      <c r="A23" s="3"/>
      <c r="B23" s="648">
        <v>17</v>
      </c>
      <c r="C23" s="649" t="str">
        <f t="shared" si="1"/>
        <v>Hidroeléctrica Huanchor S.A.C.</v>
      </c>
      <c r="D23" s="650" t="s">
        <v>76</v>
      </c>
      <c r="E23" s="1228">
        <v>9.9183479999999999</v>
      </c>
      <c r="F23" s="1228">
        <v>9.6967219999999994</v>
      </c>
      <c r="G23" s="1228">
        <v>9.5782129999999999</v>
      </c>
      <c r="H23" s="1228">
        <v>6.154329999999999</v>
      </c>
      <c r="I23" s="1228">
        <v>9.1008530000000007</v>
      </c>
      <c r="J23" s="1228">
        <v>8.9109400000000001</v>
      </c>
      <c r="K23" s="1228">
        <v>7.5285789999999997</v>
      </c>
      <c r="L23" s="1228">
        <v>9.4721140000000013</v>
      </c>
      <c r="M23" s="1228">
        <v>9.5044260000000005</v>
      </c>
      <c r="N23" s="1228">
        <v>9.5274149999999995</v>
      </c>
      <c r="O23" s="1228">
        <v>9.3828940000000003</v>
      </c>
      <c r="P23" s="1229">
        <v>9.7240859999999998</v>
      </c>
      <c r="Q23" s="1230">
        <f t="shared" si="0"/>
        <v>108.49892</v>
      </c>
      <c r="R23" s="622"/>
      <c r="S23" s="622"/>
      <c r="T23" s="622"/>
      <c r="U23" s="1329"/>
      <c r="V23" s="1963"/>
      <c r="W23" s="1739" t="s">
        <v>243</v>
      </c>
      <c r="X23" s="1740" t="s">
        <v>76</v>
      </c>
      <c r="Y23" s="1722">
        <v>8.1055452999999993</v>
      </c>
      <c r="Z23" s="1716">
        <v>8.3645529000000014</v>
      </c>
      <c r="AA23" s="1716">
        <v>5.7028420999999998</v>
      </c>
      <c r="AB23" s="1716">
        <v>2.7602805999999998</v>
      </c>
      <c r="AC23" s="1716">
        <v>4.0874531999999997</v>
      </c>
      <c r="AD23" s="1716">
        <v>8.3454902000000004</v>
      </c>
      <c r="AE23" s="1716">
        <v>7.1057042999999993</v>
      </c>
      <c r="AF23" s="1716">
        <v>8.3274395000000005</v>
      </c>
      <c r="AG23" s="1716">
        <v>8.0885722000000015</v>
      </c>
      <c r="AH23" s="1716">
        <v>8.6903665999999991</v>
      </c>
      <c r="AI23" s="1716">
        <v>9.134602300000001</v>
      </c>
      <c r="AJ23" s="1716">
        <v>10.232068399999999</v>
      </c>
      <c r="AK23" s="1717">
        <v>88.944917600000011</v>
      </c>
      <c r="AL23" s="1329"/>
      <c r="AM23" s="1329"/>
      <c r="AN23" s="1329"/>
      <c r="AO23" s="1329"/>
      <c r="AP23" s="1329"/>
      <c r="AQ23" s="1329"/>
      <c r="AR23" s="1329"/>
      <c r="AS23" s="1329"/>
      <c r="AT23" s="1329"/>
      <c r="AU23" s="1329"/>
      <c r="AV23" s="1329"/>
      <c r="AW23" s="1329"/>
      <c r="AX23" s="1329"/>
      <c r="AY23" s="1329"/>
      <c r="AZ23" s="1329"/>
      <c r="BA23" s="1329"/>
      <c r="BB23" s="1329"/>
      <c r="BC23" s="1329"/>
    </row>
    <row r="24" spans="1:55" s="1" customFormat="1" ht="18.75" customHeight="1">
      <c r="A24" s="3"/>
      <c r="B24" s="648">
        <v>18</v>
      </c>
      <c r="C24" s="649" t="str">
        <f t="shared" si="1"/>
        <v>Huaura Power Group S.A.</v>
      </c>
      <c r="D24" s="650" t="s">
        <v>76</v>
      </c>
      <c r="E24" s="1228">
        <v>0.88543430000000001</v>
      </c>
      <c r="F24" s="1228">
        <v>0.66928120000000002</v>
      </c>
      <c r="G24" s="1228">
        <v>0.73345309999999997</v>
      </c>
      <c r="H24" s="1228">
        <v>0.73009580000000007</v>
      </c>
      <c r="I24" s="1228">
        <v>0.84096599999999999</v>
      </c>
      <c r="J24" s="1228">
        <v>0.95576440000000007</v>
      </c>
      <c r="K24" s="1228">
        <v>1.1238516999999999</v>
      </c>
      <c r="L24" s="1228">
        <v>0.99887119999999996</v>
      </c>
      <c r="M24" s="1228">
        <v>0.84174009999999999</v>
      </c>
      <c r="N24" s="1228">
        <v>0.93078810000000001</v>
      </c>
      <c r="O24" s="1228">
        <v>0.99323959999999989</v>
      </c>
      <c r="P24" s="1229">
        <v>1.1238383999999999</v>
      </c>
      <c r="Q24" s="1230">
        <f t="shared" si="0"/>
        <v>10.8273239</v>
      </c>
      <c r="R24" s="622"/>
      <c r="S24" s="622"/>
      <c r="T24" s="622"/>
      <c r="U24" s="1329"/>
      <c r="V24" s="1963"/>
      <c r="W24" s="1739" t="s">
        <v>55</v>
      </c>
      <c r="X24" s="1740" t="s">
        <v>76</v>
      </c>
      <c r="Y24" s="1722">
        <v>40.661545999999994</v>
      </c>
      <c r="Z24" s="1716">
        <v>40.729331999999999</v>
      </c>
      <c r="AA24" s="1716">
        <v>22.256384999999998</v>
      </c>
      <c r="AB24" s="1716">
        <v>3.1827019999999999</v>
      </c>
      <c r="AC24" s="1716">
        <v>2.7581089999999997</v>
      </c>
      <c r="AD24" s="1716">
        <v>10.616698</v>
      </c>
      <c r="AE24" s="1716">
        <v>32.716060999999996</v>
      </c>
      <c r="AF24" s="1716">
        <v>40.112638999999994</v>
      </c>
      <c r="AG24" s="1716">
        <v>39.276180999999994</v>
      </c>
      <c r="AH24" s="1716">
        <v>42.444962000000004</v>
      </c>
      <c r="AI24" s="1716">
        <v>42.080321999999995</v>
      </c>
      <c r="AJ24" s="1716">
        <v>40.031716000000003</v>
      </c>
      <c r="AK24" s="1717">
        <v>356.86665300000004</v>
      </c>
      <c r="AL24" s="1329"/>
      <c r="AM24" s="1329"/>
      <c r="AN24" s="1329"/>
      <c r="AO24" s="1329"/>
      <c r="AP24" s="1329"/>
      <c r="AQ24" s="1329"/>
      <c r="AR24" s="1329"/>
      <c r="AS24" s="1329"/>
      <c r="AT24" s="1329"/>
      <c r="AU24" s="1329"/>
      <c r="AV24" s="1329"/>
      <c r="AW24" s="1329"/>
      <c r="AX24" s="1329"/>
      <c r="AY24" s="1329"/>
      <c r="AZ24" s="1329"/>
      <c r="BA24" s="1329"/>
      <c r="BB24" s="1329"/>
      <c r="BC24" s="1329"/>
    </row>
    <row r="25" spans="1:55" s="1" customFormat="1" ht="18.75" customHeight="1">
      <c r="A25" s="3"/>
      <c r="B25" s="648">
        <v>19</v>
      </c>
      <c r="C25" s="649" t="str">
        <f t="shared" si="1"/>
        <v>Inland Energy S.A.C.</v>
      </c>
      <c r="D25" s="650" t="s">
        <v>76</v>
      </c>
      <c r="E25" s="671">
        <v>37.34185990000001</v>
      </c>
      <c r="F25" s="1228">
        <v>36.934713900000006</v>
      </c>
      <c r="G25" s="1228">
        <v>29.54448559999998</v>
      </c>
      <c r="H25" s="1228">
        <v>20.883561900000014</v>
      </c>
      <c r="I25" s="1228">
        <v>23.662088699999984</v>
      </c>
      <c r="J25" s="1228">
        <v>27.398986699999995</v>
      </c>
      <c r="K25" s="1228">
        <v>33.166321199999999</v>
      </c>
      <c r="L25" s="1228">
        <v>34.758065399999992</v>
      </c>
      <c r="M25" s="671">
        <v>34.962905300000003</v>
      </c>
      <c r="N25" s="671">
        <v>36.877596899999993</v>
      </c>
      <c r="O25" s="671">
        <v>37.611787800000023</v>
      </c>
      <c r="P25" s="671">
        <v>37.048919599999998</v>
      </c>
      <c r="Q25" s="1230">
        <f t="shared" si="0"/>
        <v>390.19129290000001</v>
      </c>
      <c r="R25" s="622"/>
      <c r="S25" s="622"/>
      <c r="T25" s="622"/>
      <c r="U25" s="1329"/>
      <c r="V25" s="1963"/>
      <c r="W25" s="1739" t="s">
        <v>141</v>
      </c>
      <c r="X25" s="1740" t="s">
        <v>76</v>
      </c>
      <c r="Y25" s="1722">
        <v>90.678261700000064</v>
      </c>
      <c r="Z25" s="1716">
        <v>87.450976800000035</v>
      </c>
      <c r="AA25" s="1716">
        <v>76.170937900000027</v>
      </c>
      <c r="AB25" s="1716">
        <v>55.396240599999992</v>
      </c>
      <c r="AC25" s="1716">
        <v>57.062750799999982</v>
      </c>
      <c r="AD25" s="1716">
        <v>66.929458199999985</v>
      </c>
      <c r="AE25" s="1716">
        <v>74.929426000000049</v>
      </c>
      <c r="AF25" s="1716">
        <v>76.247295299999976</v>
      </c>
      <c r="AG25" s="1716">
        <v>76.424552299999988</v>
      </c>
      <c r="AH25" s="1716">
        <v>87.968149600000004</v>
      </c>
      <c r="AI25" s="1716">
        <v>88.312778399999942</v>
      </c>
      <c r="AJ25" s="1716">
        <v>88.338925099999997</v>
      </c>
      <c r="AK25" s="1717">
        <v>925.90975270000001</v>
      </c>
      <c r="AL25" s="1329"/>
      <c r="AM25" s="1329"/>
      <c r="AN25" s="1329"/>
      <c r="AO25" s="1329"/>
      <c r="AP25" s="1329"/>
      <c r="AQ25" s="1329"/>
      <c r="AR25" s="1329"/>
      <c r="AS25" s="1329"/>
      <c r="AT25" s="1329"/>
      <c r="AU25" s="1329"/>
      <c r="AV25" s="1329"/>
      <c r="AW25" s="1329"/>
      <c r="AX25" s="1329"/>
      <c r="AY25" s="1329"/>
      <c r="AZ25" s="1329"/>
      <c r="BA25" s="1329"/>
      <c r="BB25" s="1329"/>
      <c r="BC25" s="1329"/>
    </row>
    <row r="26" spans="1:55" s="1" customFormat="1" ht="18.75" customHeight="1">
      <c r="A26" s="3"/>
      <c r="B26" s="648">
        <v>20</v>
      </c>
      <c r="C26" s="649" t="str">
        <f t="shared" si="1"/>
        <v>Kallpa Generación S.A.</v>
      </c>
      <c r="D26" s="651" t="s">
        <v>76</v>
      </c>
      <c r="E26" s="671">
        <v>405.26044899999999</v>
      </c>
      <c r="F26" s="671">
        <v>375.55810200000008</v>
      </c>
      <c r="G26" s="671">
        <v>346.20073799999983</v>
      </c>
      <c r="H26" s="671">
        <v>270.18192500000004</v>
      </c>
      <c r="I26" s="671">
        <v>327.97553199999999</v>
      </c>
      <c r="J26" s="671">
        <v>362.31196100000028</v>
      </c>
      <c r="K26" s="671">
        <v>401.17291999999998</v>
      </c>
      <c r="L26" s="671">
        <v>420.09111699999977</v>
      </c>
      <c r="M26" s="1228">
        <v>408.99123800000012</v>
      </c>
      <c r="N26" s="1228">
        <v>403.93998899999997</v>
      </c>
      <c r="O26" s="1228">
        <v>397.30568289999974</v>
      </c>
      <c r="P26" s="1229">
        <v>429.75190200000003</v>
      </c>
      <c r="Q26" s="1230">
        <f t="shared" si="0"/>
        <v>4548.7415559000001</v>
      </c>
      <c r="R26" s="622"/>
      <c r="S26" s="622"/>
      <c r="T26" s="622"/>
      <c r="U26" s="1329"/>
      <c r="V26" s="1963"/>
      <c r="W26" s="1739" t="s">
        <v>273</v>
      </c>
      <c r="X26" s="1740" t="s">
        <v>76</v>
      </c>
      <c r="Y26" s="1722">
        <v>32.863812899999992</v>
      </c>
      <c r="Z26" s="1716">
        <v>29.653358300000008</v>
      </c>
      <c r="AA26" s="1716">
        <v>25.601443200000002</v>
      </c>
      <c r="AB26" s="1716">
        <v>13.916193500000002</v>
      </c>
      <c r="AC26" s="1716">
        <v>16.118675499999995</v>
      </c>
      <c r="AD26" s="1716">
        <v>17.689603700000003</v>
      </c>
      <c r="AE26" s="1716">
        <v>18.2430409</v>
      </c>
      <c r="AF26" s="1716">
        <v>17.5755354</v>
      </c>
      <c r="AG26" s="1716">
        <v>18.956752399999999</v>
      </c>
      <c r="AH26" s="1716">
        <v>18.415830400000004</v>
      </c>
      <c r="AI26" s="1716">
        <v>16.898862000000001</v>
      </c>
      <c r="AJ26" s="1716">
        <v>18.390961900000001</v>
      </c>
      <c r="AK26" s="1717">
        <v>244.32407009999989</v>
      </c>
      <c r="AL26" s="1329"/>
      <c r="AM26" s="1329"/>
      <c r="AN26" s="1329"/>
      <c r="AO26" s="1329"/>
      <c r="AP26" s="1329"/>
      <c r="AQ26" s="1329"/>
      <c r="AR26" s="1329"/>
      <c r="AS26" s="1329"/>
      <c r="AT26" s="1329"/>
      <c r="AU26" s="1329"/>
      <c r="AV26" s="1329"/>
      <c r="AW26" s="1329"/>
      <c r="AX26" s="1329"/>
      <c r="AY26" s="1329"/>
      <c r="AZ26" s="1329"/>
      <c r="BA26" s="1329"/>
      <c r="BB26" s="1329"/>
      <c r="BC26" s="1329"/>
    </row>
    <row r="27" spans="1:55" s="1" customFormat="1" ht="18.75" customHeight="1">
      <c r="A27" s="3"/>
      <c r="B27" s="648">
        <v>21</v>
      </c>
      <c r="C27" s="649" t="str">
        <f t="shared" si="1"/>
        <v>Orazul Energy Perú S.A.</v>
      </c>
      <c r="D27" s="651" t="s">
        <v>76</v>
      </c>
      <c r="E27" s="1228">
        <v>22.8545914</v>
      </c>
      <c r="F27" s="1228">
        <v>21.352040399999996</v>
      </c>
      <c r="G27" s="1228">
        <v>23.662484000000003</v>
      </c>
      <c r="H27" s="1228">
        <v>22.982976199999996</v>
      </c>
      <c r="I27" s="1228">
        <v>22.012074200000001</v>
      </c>
      <c r="J27" s="1228">
        <v>24.3409412</v>
      </c>
      <c r="K27" s="1228">
        <v>34.208382399999991</v>
      </c>
      <c r="L27" s="1228">
        <v>38.083990600000007</v>
      </c>
      <c r="M27" s="1228">
        <v>33.791125699999995</v>
      </c>
      <c r="N27" s="1228">
        <v>42.219434200000002</v>
      </c>
      <c r="O27" s="1228">
        <v>44.0871505</v>
      </c>
      <c r="P27" s="1229">
        <v>41.090719299999996</v>
      </c>
      <c r="Q27" s="1230">
        <f t="shared" si="0"/>
        <v>370.6859101</v>
      </c>
      <c r="R27" s="622"/>
      <c r="S27" s="622"/>
      <c r="T27" s="622"/>
      <c r="U27" s="1329"/>
      <c r="V27" s="1963"/>
      <c r="W27" s="1739" t="s">
        <v>244</v>
      </c>
      <c r="X27" s="1740" t="s">
        <v>76</v>
      </c>
      <c r="Y27" s="1722">
        <v>2.0925919999999998</v>
      </c>
      <c r="Z27" s="1716">
        <v>1.561618</v>
      </c>
      <c r="AA27" s="1716">
        <v>1.4818519999999999</v>
      </c>
      <c r="AB27" s="1716">
        <v>1.2122820000000001</v>
      </c>
      <c r="AC27" s="1716">
        <v>1.478936</v>
      </c>
      <c r="AD27" s="1716">
        <v>1.772454</v>
      </c>
      <c r="AE27" s="1716">
        <v>2.2480440000000002</v>
      </c>
      <c r="AF27" s="1716">
        <v>2.2799589999999998</v>
      </c>
      <c r="AG27" s="1716">
        <v>2.2655409999999998</v>
      </c>
      <c r="AH27" s="1716">
        <v>2.7203529999999998</v>
      </c>
      <c r="AI27" s="1716">
        <v>2.7348870000000001</v>
      </c>
      <c r="AJ27" s="1716">
        <v>2.9719319999999998</v>
      </c>
      <c r="AK27" s="1717">
        <v>24.820450000000001</v>
      </c>
      <c r="AL27" s="1329"/>
      <c r="AM27" s="1329"/>
      <c r="AN27" s="1329"/>
      <c r="AO27" s="1329"/>
      <c r="AP27" s="1329"/>
      <c r="AQ27" s="1329"/>
      <c r="AR27" s="1329"/>
      <c r="AS27" s="1329"/>
      <c r="AT27" s="1329"/>
      <c r="AU27" s="1329"/>
      <c r="AV27" s="1329"/>
      <c r="AW27" s="1329"/>
      <c r="AX27" s="1329"/>
      <c r="AY27" s="1329"/>
      <c r="AZ27" s="1329"/>
      <c r="BA27" s="1329"/>
      <c r="BB27" s="1329"/>
      <c r="BC27" s="1329"/>
    </row>
    <row r="28" spans="1:55" s="1" customFormat="1" ht="18.75" customHeight="1">
      <c r="A28" s="3"/>
      <c r="B28" s="648">
        <v>22</v>
      </c>
      <c r="C28" s="649" t="str">
        <f t="shared" si="1"/>
        <v>SDF Energía S.A.C.</v>
      </c>
      <c r="D28" s="651" t="s">
        <v>76</v>
      </c>
      <c r="E28" s="1228">
        <v>8.1055452999999993</v>
      </c>
      <c r="F28" s="1228">
        <v>8.3645529000000014</v>
      </c>
      <c r="G28" s="1228">
        <v>5.7028420999999998</v>
      </c>
      <c r="H28" s="1228">
        <v>2.7602805999999998</v>
      </c>
      <c r="I28" s="1228">
        <v>4.0874531999999997</v>
      </c>
      <c r="J28" s="1228">
        <v>8.3454902000000004</v>
      </c>
      <c r="K28" s="1228">
        <v>7.1057042999999993</v>
      </c>
      <c r="L28" s="1228">
        <v>8.3274395000000005</v>
      </c>
      <c r="M28" s="1228">
        <v>8.0885722000000015</v>
      </c>
      <c r="N28" s="1228">
        <v>8.6903665999999991</v>
      </c>
      <c r="O28" s="1228">
        <v>9.134602300000001</v>
      </c>
      <c r="P28" s="1229">
        <v>10.232068399999999</v>
      </c>
      <c r="Q28" s="1230">
        <f t="shared" si="0"/>
        <v>88.944917600000011</v>
      </c>
      <c r="R28" s="622"/>
      <c r="S28" s="622"/>
      <c r="T28" s="622"/>
      <c r="U28" s="1329"/>
      <c r="V28" s="1963"/>
      <c r="W28" s="1739" t="s">
        <v>49</v>
      </c>
      <c r="X28" s="1740" t="s">
        <v>76</v>
      </c>
      <c r="Y28" s="1722">
        <v>2129.6457936999982</v>
      </c>
      <c r="Z28" s="1716">
        <v>2033.470002500002</v>
      </c>
      <c r="AA28" s="1716">
        <v>1729.3526832999974</v>
      </c>
      <c r="AB28" s="1716">
        <v>1185.8756677000003</v>
      </c>
      <c r="AC28" s="1716">
        <v>1407.5091435999968</v>
      </c>
      <c r="AD28" s="1716">
        <v>1765.0636099999992</v>
      </c>
      <c r="AE28" s="1716">
        <v>1992.3168469000038</v>
      </c>
      <c r="AF28" s="1716">
        <v>2077.0021474999949</v>
      </c>
      <c r="AG28" s="1716">
        <v>1999.5923504999996</v>
      </c>
      <c r="AH28" s="1716">
        <v>2158.7336463999968</v>
      </c>
      <c r="AI28" s="1716">
        <v>2143.1365155999979</v>
      </c>
      <c r="AJ28" s="1716">
        <v>2236.0099158999992</v>
      </c>
      <c r="AK28" s="1717">
        <v>22857.708323600058</v>
      </c>
      <c r="AL28" s="1329"/>
      <c r="AM28" s="1329"/>
      <c r="AN28" s="1329"/>
      <c r="AO28" s="1329"/>
      <c r="AP28" s="1329"/>
      <c r="AQ28" s="1329"/>
      <c r="AR28" s="1329"/>
      <c r="AS28" s="1329"/>
      <c r="AT28" s="1329"/>
      <c r="AU28" s="1329"/>
      <c r="AV28" s="1329"/>
      <c r="AW28" s="1329"/>
      <c r="AX28" s="1329"/>
      <c r="AY28" s="1329"/>
      <c r="AZ28" s="1329"/>
      <c r="BA28" s="1329"/>
      <c r="BB28" s="1329"/>
      <c r="BC28" s="1329"/>
    </row>
    <row r="29" spans="1:55" s="1" customFormat="1" ht="18.75" customHeight="1">
      <c r="A29" s="3"/>
      <c r="B29" s="648">
        <v>23</v>
      </c>
      <c r="C29" s="649" t="str">
        <f t="shared" si="1"/>
        <v>Shougang Generación Eléctrica S.A.A.</v>
      </c>
      <c r="D29" s="651" t="s">
        <v>76</v>
      </c>
      <c r="E29" s="1228">
        <v>40.661545999999994</v>
      </c>
      <c r="F29" s="1228">
        <v>40.729331999999999</v>
      </c>
      <c r="G29" s="1228">
        <v>22.256384999999998</v>
      </c>
      <c r="H29" s="1228">
        <v>3.1827019999999999</v>
      </c>
      <c r="I29" s="1228">
        <v>2.7581089999999997</v>
      </c>
      <c r="J29" s="1228">
        <v>10.616698</v>
      </c>
      <c r="K29" s="1228">
        <v>32.716060999999996</v>
      </c>
      <c r="L29" s="1228">
        <v>40.112638999999994</v>
      </c>
      <c r="M29" s="1228">
        <v>39.276180999999994</v>
      </c>
      <c r="N29" s="1228">
        <v>42.444962000000004</v>
      </c>
      <c r="O29" s="1228">
        <v>42.080321999999995</v>
      </c>
      <c r="P29" s="1229">
        <v>40.031716000000003</v>
      </c>
      <c r="Q29" s="1230">
        <f t="shared" si="0"/>
        <v>356.86665299999999</v>
      </c>
      <c r="R29" s="622"/>
      <c r="S29" s="622"/>
      <c r="T29" s="622"/>
      <c r="U29" s="1329"/>
      <c r="V29" s="1964" t="s">
        <v>263</v>
      </c>
      <c r="W29" s="1739" t="s">
        <v>236</v>
      </c>
      <c r="X29" s="1740" t="s">
        <v>76</v>
      </c>
      <c r="Y29" s="1722">
        <v>26.184769500000009</v>
      </c>
      <c r="Z29" s="1716">
        <v>23.817381300000008</v>
      </c>
      <c r="AA29" s="1716">
        <v>22.563869100000009</v>
      </c>
      <c r="AB29" s="1716">
        <v>19.721653000000007</v>
      </c>
      <c r="AC29" s="1716">
        <v>19.268029600000009</v>
      </c>
      <c r="AD29" s="1716">
        <v>17.224649700000011</v>
      </c>
      <c r="AE29" s="1716">
        <v>18.439535799999991</v>
      </c>
      <c r="AF29" s="1716">
        <v>19.302285300000005</v>
      </c>
      <c r="AG29" s="1716">
        <v>20.958725300000005</v>
      </c>
      <c r="AH29" s="1716">
        <v>24.855480800000009</v>
      </c>
      <c r="AI29" s="1716">
        <v>24.308425700000011</v>
      </c>
      <c r="AJ29" s="1716">
        <v>25.95690440000001</v>
      </c>
      <c r="AK29" s="1717">
        <v>262.60170950000008</v>
      </c>
      <c r="AL29" s="1329"/>
      <c r="AM29" s="1329"/>
      <c r="AN29" s="1329"/>
      <c r="AO29" s="1329"/>
      <c r="AP29" s="1329"/>
      <c r="AQ29" s="1329"/>
      <c r="AR29" s="1329"/>
      <c r="AS29" s="1329"/>
      <c r="AT29" s="1329"/>
      <c r="AU29" s="1329"/>
      <c r="AV29" s="1329"/>
      <c r="AW29" s="1329"/>
      <c r="AX29" s="1329"/>
      <c r="AY29" s="1329"/>
      <c r="AZ29" s="1329"/>
      <c r="BA29" s="1329"/>
      <c r="BB29" s="1329"/>
      <c r="BC29" s="1329"/>
    </row>
    <row r="30" spans="1:55" s="1" customFormat="1" ht="18.75" customHeight="1">
      <c r="A30" s="3"/>
      <c r="B30" s="648">
        <v>24</v>
      </c>
      <c r="C30" s="649" t="str">
        <f t="shared" si="1"/>
        <v>Statkraft Perú S.A.</v>
      </c>
      <c r="D30" s="651" t="s">
        <v>76</v>
      </c>
      <c r="E30" s="1228">
        <v>90.678261700000064</v>
      </c>
      <c r="F30" s="1228">
        <v>87.450976800000035</v>
      </c>
      <c r="G30" s="1228">
        <v>76.170937900000027</v>
      </c>
      <c r="H30" s="1228">
        <v>55.396240599999992</v>
      </c>
      <c r="I30" s="1228">
        <v>57.062750799999982</v>
      </c>
      <c r="J30" s="1228">
        <v>66.929458199999985</v>
      </c>
      <c r="K30" s="1228">
        <v>74.929426000000049</v>
      </c>
      <c r="L30" s="1228">
        <v>76.247295299999976</v>
      </c>
      <c r="M30" s="1228">
        <v>76.424552299999988</v>
      </c>
      <c r="N30" s="1228">
        <v>87.968149600000004</v>
      </c>
      <c r="O30" s="1228">
        <v>88.312778399999942</v>
      </c>
      <c r="P30" s="1229">
        <v>88.338925099999997</v>
      </c>
      <c r="Q30" s="1230">
        <f t="shared" si="0"/>
        <v>925.90975270000013</v>
      </c>
      <c r="R30" s="622"/>
      <c r="S30" s="622"/>
      <c r="T30" s="622"/>
      <c r="U30" s="1329"/>
      <c r="V30" s="1963"/>
      <c r="W30" s="1739" t="s">
        <v>264</v>
      </c>
      <c r="X30" s="1740" t="s">
        <v>76</v>
      </c>
      <c r="Y30" s="1722">
        <v>0.19038089999999999</v>
      </c>
      <c r="Z30" s="1716">
        <v>0.1694707</v>
      </c>
      <c r="AA30" s="1716">
        <v>0.181649</v>
      </c>
      <c r="AB30" s="1716">
        <v>0.1670442</v>
      </c>
      <c r="AC30" s="1716">
        <v>0.17091710000000002</v>
      </c>
      <c r="AD30" s="1716">
        <v>0.18629130000000002</v>
      </c>
      <c r="AE30" s="1716">
        <v>0.21249350000000006</v>
      </c>
      <c r="AF30" s="1716">
        <v>0.19908029999999999</v>
      </c>
      <c r="AG30" s="1716">
        <v>0.23248409999999994</v>
      </c>
      <c r="AH30" s="1716">
        <v>0.24166480000000001</v>
      </c>
      <c r="AI30" s="1716">
        <v>0.25048480000000006</v>
      </c>
      <c r="AJ30" s="1716">
        <v>0.23490329999999995</v>
      </c>
      <c r="AK30" s="1717">
        <v>2.4368639999999981</v>
      </c>
      <c r="AL30" s="1329"/>
      <c r="AM30" s="1329"/>
      <c r="AN30" s="1329"/>
      <c r="AO30" s="1329"/>
      <c r="AP30" s="1329"/>
      <c r="AQ30" s="1329"/>
      <c r="AR30" s="1329"/>
      <c r="AS30" s="1329"/>
      <c r="AT30" s="1329"/>
      <c r="AU30" s="1329"/>
      <c r="AV30" s="1329"/>
      <c r="AW30" s="1329"/>
      <c r="AX30" s="1329"/>
      <c r="AY30" s="1329"/>
      <c r="AZ30" s="1329"/>
      <c r="BA30" s="1329"/>
      <c r="BB30" s="1329"/>
      <c r="BC30" s="1329"/>
    </row>
    <row r="31" spans="1:55" s="1" customFormat="1" ht="18.75" customHeight="1">
      <c r="A31" s="3"/>
      <c r="B31" s="648">
        <v>25</v>
      </c>
      <c r="C31" s="649" t="str">
        <f t="shared" si="1"/>
        <v>Termochilca S.A.</v>
      </c>
      <c r="D31" s="651" t="s">
        <v>76</v>
      </c>
      <c r="E31" s="1228">
        <v>32.863812899999992</v>
      </c>
      <c r="F31" s="1228">
        <v>29.653358300000008</v>
      </c>
      <c r="G31" s="1228">
        <v>25.601443200000002</v>
      </c>
      <c r="H31" s="1228">
        <v>13.916193500000002</v>
      </c>
      <c r="I31" s="1228">
        <v>16.118675499999995</v>
      </c>
      <c r="J31" s="1228">
        <v>17.689603700000003</v>
      </c>
      <c r="K31" s="1228">
        <v>18.2430409</v>
      </c>
      <c r="L31" s="1228">
        <v>17.5755354</v>
      </c>
      <c r="M31" s="1228">
        <v>18.956752399999999</v>
      </c>
      <c r="N31" s="1228">
        <v>18.415830400000004</v>
      </c>
      <c r="O31" s="1228">
        <v>16.898862000000001</v>
      </c>
      <c r="P31" s="1229">
        <v>18.390961900000001</v>
      </c>
      <c r="Q31" s="1230">
        <f t="shared" si="0"/>
        <v>244.32407010000003</v>
      </c>
      <c r="R31" s="622"/>
      <c r="S31" s="622"/>
      <c r="T31" s="622"/>
      <c r="U31" s="1329"/>
      <c r="V31" s="1963"/>
      <c r="W31" s="1739" t="s">
        <v>176</v>
      </c>
      <c r="X31" s="1740" t="s">
        <v>76</v>
      </c>
      <c r="Y31" s="1722">
        <v>66.807474400000061</v>
      </c>
      <c r="Z31" s="1716">
        <v>64.245752699999912</v>
      </c>
      <c r="AA31" s="1716">
        <v>59.39005550000018</v>
      </c>
      <c r="AB31" s="1716">
        <v>59.087731300000065</v>
      </c>
      <c r="AC31" s="1716">
        <v>53.852249400000098</v>
      </c>
      <c r="AD31" s="1716">
        <v>51.533489200000126</v>
      </c>
      <c r="AE31" s="1716">
        <v>51.064102900000115</v>
      </c>
      <c r="AF31" s="1716">
        <v>54.391235199999706</v>
      </c>
      <c r="AG31" s="1716">
        <v>55.895085100000095</v>
      </c>
      <c r="AH31" s="1716">
        <v>62.43566720000004</v>
      </c>
      <c r="AI31" s="1716">
        <v>61.523482500000036</v>
      </c>
      <c r="AJ31" s="1716">
        <v>64.503169399999933</v>
      </c>
      <c r="AK31" s="1717">
        <v>704.72949479998954</v>
      </c>
      <c r="AL31" s="1329"/>
      <c r="AM31" s="1329"/>
      <c r="AN31" s="1329"/>
      <c r="AO31" s="1329"/>
      <c r="AP31" s="1329"/>
      <c r="AQ31" s="1329"/>
      <c r="AR31" s="1329"/>
      <c r="AS31" s="1329"/>
      <c r="AT31" s="1329"/>
      <c r="AU31" s="1329"/>
      <c r="AV31" s="1329"/>
      <c r="AW31" s="1329"/>
      <c r="AX31" s="1329"/>
      <c r="AY31" s="1329"/>
      <c r="AZ31" s="1329"/>
      <c r="BA31" s="1329"/>
      <c r="BB31" s="1329"/>
      <c r="BC31" s="1329"/>
    </row>
    <row r="32" spans="1:55" s="1" customFormat="1" ht="18.75" customHeight="1">
      <c r="A32" s="3"/>
      <c r="B32" s="648">
        <v>26</v>
      </c>
      <c r="C32" s="649" t="str">
        <f t="shared" si="1"/>
        <v>Termoselva S.R.L.</v>
      </c>
      <c r="D32" s="651" t="s">
        <v>76</v>
      </c>
      <c r="E32" s="1228">
        <v>2.0925919999999998</v>
      </c>
      <c r="F32" s="1228">
        <v>1.561618</v>
      </c>
      <c r="G32" s="1228">
        <v>1.4818519999999999</v>
      </c>
      <c r="H32" s="1228">
        <v>1.2122820000000001</v>
      </c>
      <c r="I32" s="1228">
        <v>1.478936</v>
      </c>
      <c r="J32" s="671">
        <v>1.772454</v>
      </c>
      <c r="K32" s="1228">
        <v>2.2480440000000002</v>
      </c>
      <c r="L32" s="1228">
        <v>2.2799589999999998</v>
      </c>
      <c r="M32" s="1228">
        <v>2.2655409999999998</v>
      </c>
      <c r="N32" s="1228">
        <v>2.7203529999999998</v>
      </c>
      <c r="O32" s="1228">
        <v>2.7348870000000001</v>
      </c>
      <c r="P32" s="1229">
        <v>2.9719319999999998</v>
      </c>
      <c r="Q32" s="1230">
        <f>SUM(E32:P32)</f>
        <v>24.820449999999997</v>
      </c>
      <c r="R32" s="622"/>
      <c r="S32" s="622"/>
      <c r="T32" s="622"/>
      <c r="U32" s="1329"/>
      <c r="V32" s="1963"/>
      <c r="W32" s="1959" t="s">
        <v>4</v>
      </c>
      <c r="X32" s="1740" t="s">
        <v>280</v>
      </c>
      <c r="Y32" s="1722">
        <v>32.46980080000003</v>
      </c>
      <c r="Z32" s="1716">
        <v>30.710670300000018</v>
      </c>
      <c r="AA32" s="1716">
        <v>29.353328300000001</v>
      </c>
      <c r="AB32" s="1716">
        <v>25.483246599999987</v>
      </c>
      <c r="AC32" s="1716">
        <v>25.115759300000025</v>
      </c>
      <c r="AD32" s="1716">
        <v>25.151329599999993</v>
      </c>
      <c r="AE32" s="1716">
        <v>28.955394600000034</v>
      </c>
      <c r="AF32" s="1716">
        <v>30.0930584</v>
      </c>
      <c r="AG32" s="1716">
        <v>30.981398900000013</v>
      </c>
      <c r="AH32" s="1716">
        <v>31.641947600000012</v>
      </c>
      <c r="AI32" s="1716">
        <v>30.377369999999985</v>
      </c>
      <c r="AJ32" s="1716">
        <v>31.246030700000013</v>
      </c>
      <c r="AK32" s="1717">
        <v>351.57933510000095</v>
      </c>
      <c r="AL32" s="1329"/>
      <c r="AM32" s="1329"/>
      <c r="AN32" s="1329"/>
      <c r="AO32" s="1329"/>
      <c r="AP32" s="1329"/>
      <c r="AQ32" s="1329"/>
      <c r="AR32" s="1329"/>
      <c r="AS32" s="1329"/>
      <c r="AT32" s="1329"/>
      <c r="AU32" s="1329"/>
      <c r="AV32" s="1329"/>
      <c r="AW32" s="1329"/>
      <c r="AX32" s="1329"/>
      <c r="AY32" s="1329"/>
      <c r="AZ32" s="1329"/>
      <c r="BA32" s="1329"/>
      <c r="BB32" s="1329"/>
      <c r="BC32" s="1329"/>
    </row>
    <row r="33" spans="1:55" s="1" customFormat="1" ht="18.75" customHeight="1">
      <c r="A33" s="3"/>
      <c r="B33" s="652"/>
      <c r="C33" s="653"/>
      <c r="D33" s="654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6"/>
      <c r="Q33" s="1231"/>
      <c r="R33" s="622"/>
      <c r="S33" s="622"/>
      <c r="T33" s="622"/>
      <c r="U33" s="1329"/>
      <c r="V33" s="1963"/>
      <c r="W33" s="1960"/>
      <c r="X33" s="1740" t="s">
        <v>76</v>
      </c>
      <c r="Y33" s="1722">
        <v>41.875531799999962</v>
      </c>
      <c r="Z33" s="1716">
        <v>39.17868660000007</v>
      </c>
      <c r="AA33" s="1716">
        <v>37.573124699999937</v>
      </c>
      <c r="AB33" s="1716">
        <v>32.227575300000105</v>
      </c>
      <c r="AC33" s="1716">
        <v>34.053290499999996</v>
      </c>
      <c r="AD33" s="1716">
        <v>34.347377499999865</v>
      </c>
      <c r="AE33" s="1716">
        <v>37.700995000000027</v>
      </c>
      <c r="AF33" s="1716">
        <v>39.341310700000065</v>
      </c>
      <c r="AG33" s="1716">
        <v>39.761978200000122</v>
      </c>
      <c r="AH33" s="1716">
        <v>41.854947399999972</v>
      </c>
      <c r="AI33" s="1716">
        <v>41.203586099999853</v>
      </c>
      <c r="AJ33" s="1716">
        <v>42.016044200000117</v>
      </c>
      <c r="AK33" s="1717">
        <v>461.13444800000599</v>
      </c>
      <c r="AL33" s="1329"/>
      <c r="AM33" s="1329"/>
      <c r="AN33" s="1329"/>
      <c r="AO33" s="1329"/>
      <c r="AP33" s="1329"/>
      <c r="AQ33" s="1329"/>
      <c r="AR33" s="1329"/>
      <c r="AS33" s="1329"/>
      <c r="AT33" s="1329"/>
      <c r="AU33" s="1329"/>
      <c r="AV33" s="1329"/>
      <c r="AW33" s="1329"/>
      <c r="AX33" s="1329"/>
      <c r="AY33" s="1329"/>
      <c r="AZ33" s="1329"/>
      <c r="BA33" s="1329"/>
      <c r="BB33" s="1329"/>
      <c r="BC33" s="1329"/>
    </row>
    <row r="34" spans="1:55" s="1" customFormat="1" ht="18.75" customHeight="1">
      <c r="A34" s="3"/>
      <c r="B34" s="1939" t="s">
        <v>151</v>
      </c>
      <c r="C34" s="1958"/>
      <c r="D34" s="629" t="s">
        <v>76</v>
      </c>
      <c r="E34" s="1232">
        <f>SUMIF($D$7:$D$33,$D$34,E$7:E$33)</f>
        <v>2129.6457937</v>
      </c>
      <c r="F34" s="1232">
        <f t="shared" ref="F34:P34" si="2">SUMIF($D$7:$D$33,$D$7,F$7:F$33)</f>
        <v>2033.4700024999997</v>
      </c>
      <c r="G34" s="1232">
        <f t="shared" si="2"/>
        <v>1729.3526832999992</v>
      </c>
      <c r="H34" s="1232">
        <f t="shared" si="2"/>
        <v>1185.8756676999999</v>
      </c>
      <c r="I34" s="1232">
        <f t="shared" si="2"/>
        <v>1407.5091435999998</v>
      </c>
      <c r="J34" s="1232">
        <f t="shared" si="2"/>
        <v>1765.0636100000008</v>
      </c>
      <c r="K34" s="1232">
        <f t="shared" si="2"/>
        <v>1992.3168469000002</v>
      </c>
      <c r="L34" s="1232">
        <f t="shared" si="2"/>
        <v>2077.0021474999994</v>
      </c>
      <c r="M34" s="1232">
        <f t="shared" si="2"/>
        <v>1999.5923505000003</v>
      </c>
      <c r="N34" s="1232">
        <f t="shared" si="2"/>
        <v>2158.7336464000005</v>
      </c>
      <c r="O34" s="1232">
        <f t="shared" si="2"/>
        <v>2143.1365156000002</v>
      </c>
      <c r="P34" s="1233">
        <f t="shared" si="2"/>
        <v>2236.0099158999997</v>
      </c>
      <c r="Q34" s="1234">
        <f>SUM(E34:P34)</f>
        <v>22857.7083236</v>
      </c>
      <c r="R34" s="623"/>
      <c r="S34" s="623"/>
      <c r="T34" s="623"/>
      <c r="U34" s="1329"/>
      <c r="V34" s="1963"/>
      <c r="W34" s="1739" t="s">
        <v>6</v>
      </c>
      <c r="X34" s="1740" t="s">
        <v>76</v>
      </c>
      <c r="Y34" s="1722">
        <v>0.29918630000000002</v>
      </c>
      <c r="Z34" s="1716">
        <v>0.27861960000000002</v>
      </c>
      <c r="AA34" s="1716">
        <v>0.25972600000000001</v>
      </c>
      <c r="AB34" s="1716">
        <v>0.19147239999999999</v>
      </c>
      <c r="AC34" s="1716">
        <v>0.19655700000000001</v>
      </c>
      <c r="AD34" s="1716">
        <v>0.20957599999999998</v>
      </c>
      <c r="AE34" s="1716">
        <v>0.2167925</v>
      </c>
      <c r="AF34" s="1716">
        <v>0.23991170000000003</v>
      </c>
      <c r="AG34" s="1716">
        <v>0.23560520000000004</v>
      </c>
      <c r="AH34" s="1716">
        <v>0.25148979999999999</v>
      </c>
      <c r="AI34" s="1716">
        <v>0.2625188</v>
      </c>
      <c r="AJ34" s="1716">
        <v>0.28529740000000003</v>
      </c>
      <c r="AK34" s="1717">
        <v>2.9267526999999989</v>
      </c>
      <c r="AL34" s="1329"/>
      <c r="AM34" s="1329"/>
      <c r="AN34" s="1329"/>
      <c r="AO34" s="1329"/>
      <c r="AP34" s="1329"/>
      <c r="AQ34" s="1329"/>
      <c r="AR34" s="1329"/>
      <c r="AS34" s="1329"/>
      <c r="AT34" s="1329"/>
      <c r="AU34" s="1329"/>
      <c r="AV34" s="1329"/>
      <c r="AW34" s="1329"/>
      <c r="AX34" s="1329"/>
      <c r="AY34" s="1329"/>
      <c r="AZ34" s="1329"/>
      <c r="BA34" s="1329"/>
      <c r="BB34" s="1329"/>
      <c r="BC34" s="1329"/>
    </row>
    <row r="35" spans="1:55" s="1" customFormat="1" ht="18.75" customHeight="1">
      <c r="A35" s="3"/>
      <c r="B35" s="1935"/>
      <c r="C35" s="1936"/>
      <c r="D35" s="629" t="s">
        <v>280</v>
      </c>
      <c r="E35" s="1232">
        <f t="shared" ref="E35:P35" si="3">SUMIF($D$7:$D$33,$D$35,E$7:E$33)</f>
        <v>0</v>
      </c>
      <c r="F35" s="1232">
        <f t="shared" si="3"/>
        <v>0</v>
      </c>
      <c r="G35" s="1232">
        <f t="shared" si="3"/>
        <v>0</v>
      </c>
      <c r="H35" s="1232">
        <f t="shared" si="3"/>
        <v>0</v>
      </c>
      <c r="I35" s="1232">
        <f t="shared" si="3"/>
        <v>0</v>
      </c>
      <c r="J35" s="1232">
        <f t="shared" si="3"/>
        <v>0</v>
      </c>
      <c r="K35" s="1232">
        <f t="shared" si="3"/>
        <v>0</v>
      </c>
      <c r="L35" s="1232">
        <f t="shared" si="3"/>
        <v>0</v>
      </c>
      <c r="M35" s="1232">
        <f t="shared" si="3"/>
        <v>0</v>
      </c>
      <c r="N35" s="1232">
        <f t="shared" si="3"/>
        <v>0</v>
      </c>
      <c r="O35" s="1232">
        <f t="shared" si="3"/>
        <v>0</v>
      </c>
      <c r="P35" s="1233">
        <f t="shared" si="3"/>
        <v>0</v>
      </c>
      <c r="Q35" s="1235">
        <f>SUM(E35:P35)</f>
        <v>0</v>
      </c>
      <c r="R35" s="622"/>
      <c r="S35" s="622"/>
      <c r="T35" s="622"/>
      <c r="U35" s="1329"/>
      <c r="V35" s="1963"/>
      <c r="W35" s="1959" t="s">
        <v>8</v>
      </c>
      <c r="X35" s="1740" t="s">
        <v>280</v>
      </c>
      <c r="Y35" s="1715"/>
      <c r="Z35" s="1716">
        <v>6.2735999999999998E-3</v>
      </c>
      <c r="AA35" s="1716">
        <v>4.9636000000000003E-3</v>
      </c>
      <c r="AB35" s="1716">
        <v>8.0825999999999988E-3</v>
      </c>
      <c r="AC35" s="1716">
        <v>8.6666E-3</v>
      </c>
      <c r="AD35" s="1716">
        <v>8.1975999999999976E-3</v>
      </c>
      <c r="AE35" s="1716">
        <v>7.7745999999999987E-3</v>
      </c>
      <c r="AF35" s="1716">
        <v>9.2519999999999998E-3</v>
      </c>
      <c r="AG35" s="1716">
        <v>9.5460000000000007E-3</v>
      </c>
      <c r="AH35" s="1716">
        <v>8.7620000000000007E-3</v>
      </c>
      <c r="AI35" s="1716">
        <v>8.8980000000000014E-3</v>
      </c>
      <c r="AJ35" s="1716">
        <v>1.0991000000000001E-2</v>
      </c>
      <c r="AK35" s="1717">
        <v>9.1407599999999978E-2</v>
      </c>
      <c r="AL35" s="1329"/>
      <c r="AM35" s="1329"/>
      <c r="AN35" s="1329"/>
      <c r="AO35" s="1329"/>
      <c r="AP35" s="1329"/>
      <c r="AQ35" s="1329"/>
      <c r="AR35" s="1329"/>
      <c r="AS35" s="1329"/>
      <c r="AT35" s="1329"/>
      <c r="AU35" s="1329"/>
      <c r="AV35" s="1329"/>
      <c r="AW35" s="1329"/>
      <c r="AX35" s="1329"/>
      <c r="AY35" s="1329"/>
      <c r="AZ35" s="1329"/>
      <c r="BA35" s="1329"/>
      <c r="BB35" s="1329"/>
      <c r="BC35" s="1329"/>
    </row>
    <row r="36" spans="1:55" s="1" customFormat="1" ht="18.75" customHeight="1" thickBot="1">
      <c r="A36" s="3"/>
      <c r="B36" s="1941" t="s">
        <v>152</v>
      </c>
      <c r="C36" s="1942"/>
      <c r="D36" s="1957"/>
      <c r="E36" s="1236">
        <f t="shared" ref="E36:P36" si="4">SUM(E34:E35)</f>
        <v>2129.6457937</v>
      </c>
      <c r="F36" s="1236">
        <f t="shared" si="4"/>
        <v>2033.4700024999997</v>
      </c>
      <c r="G36" s="1236">
        <f t="shared" si="4"/>
        <v>1729.3526832999992</v>
      </c>
      <c r="H36" s="1236">
        <f t="shared" si="4"/>
        <v>1185.8756676999999</v>
      </c>
      <c r="I36" s="1236">
        <f t="shared" si="4"/>
        <v>1407.5091435999998</v>
      </c>
      <c r="J36" s="1236">
        <f t="shared" si="4"/>
        <v>1765.0636100000008</v>
      </c>
      <c r="K36" s="1236">
        <f t="shared" si="4"/>
        <v>1992.3168469000002</v>
      </c>
      <c r="L36" s="1236">
        <f t="shared" si="4"/>
        <v>2077.0021474999994</v>
      </c>
      <c r="M36" s="1236">
        <f t="shared" si="4"/>
        <v>1999.5923505000003</v>
      </c>
      <c r="N36" s="1236">
        <f t="shared" si="4"/>
        <v>2158.7336464000005</v>
      </c>
      <c r="O36" s="1236">
        <f t="shared" si="4"/>
        <v>2143.1365156000002</v>
      </c>
      <c r="P36" s="1236">
        <f t="shared" si="4"/>
        <v>2236.0099158999997</v>
      </c>
      <c r="Q36" s="1237">
        <f>SUM(E36:P36)</f>
        <v>22857.7083236</v>
      </c>
      <c r="R36" s="622"/>
      <c r="S36" s="622"/>
      <c r="T36" s="622"/>
      <c r="U36" s="1329"/>
      <c r="V36" s="1963"/>
      <c r="W36" s="1960"/>
      <c r="X36" s="1740" t="s">
        <v>76</v>
      </c>
      <c r="Y36" s="1722">
        <v>29.349010299999993</v>
      </c>
      <c r="Z36" s="1716">
        <v>28.787265410000085</v>
      </c>
      <c r="AA36" s="1716">
        <v>27.335953509999928</v>
      </c>
      <c r="AB36" s="1716">
        <v>25.494091299999969</v>
      </c>
      <c r="AC36" s="1716">
        <v>21.796162700000025</v>
      </c>
      <c r="AD36" s="1716">
        <v>24.081199290000004</v>
      </c>
      <c r="AE36" s="1716">
        <v>25.20260680000009</v>
      </c>
      <c r="AF36" s="1716">
        <v>33.509219400000013</v>
      </c>
      <c r="AG36" s="1716">
        <v>28.106434290000067</v>
      </c>
      <c r="AH36" s="1716">
        <v>29.299714889999994</v>
      </c>
      <c r="AI36" s="1716">
        <v>29.738481409999988</v>
      </c>
      <c r="AJ36" s="1716">
        <v>29.963439289999993</v>
      </c>
      <c r="AK36" s="1717">
        <v>332.66357859000192</v>
      </c>
      <c r="AL36" s="1329"/>
      <c r="AM36" s="1329"/>
      <c r="AN36" s="1329"/>
      <c r="AO36" s="1329"/>
      <c r="AP36" s="1329"/>
      <c r="AQ36" s="1329"/>
      <c r="AR36" s="1329"/>
      <c r="AS36" s="1329"/>
      <c r="AT36" s="1329"/>
      <c r="AU36" s="1329"/>
      <c r="AV36" s="1329"/>
      <c r="AW36" s="1329"/>
      <c r="AX36" s="1329"/>
      <c r="AY36" s="1329"/>
      <c r="AZ36" s="1329"/>
      <c r="BA36" s="1329"/>
      <c r="BB36" s="1329"/>
      <c r="BC36" s="1329"/>
    </row>
    <row r="37" spans="1:55" s="1" customFormat="1" ht="18.75" customHeight="1">
      <c r="A37" s="3"/>
      <c r="B37" s="630"/>
      <c r="C37" s="658"/>
      <c r="D37" s="630"/>
      <c r="E37" s="659"/>
      <c r="F37" s="630"/>
      <c r="G37" s="630"/>
      <c r="H37" s="630"/>
      <c r="I37" s="630"/>
      <c r="J37" s="630"/>
      <c r="K37" s="630"/>
      <c r="L37" s="630"/>
      <c r="M37" s="630"/>
      <c r="N37" s="630"/>
      <c r="O37" s="630"/>
      <c r="P37" s="630"/>
      <c r="Q37" s="630"/>
      <c r="R37" s="3"/>
      <c r="S37" s="3"/>
      <c r="T37" s="3"/>
      <c r="U37" s="1329"/>
      <c r="V37" s="1963"/>
      <c r="W37" s="1959" t="s">
        <v>10</v>
      </c>
      <c r="X37" s="1740" t="s">
        <v>280</v>
      </c>
      <c r="Y37" s="1722">
        <v>5.0217299999999999E-2</v>
      </c>
      <c r="Z37" s="1716">
        <v>5.0217299999999999E-2</v>
      </c>
      <c r="AA37" s="1716">
        <v>5.0217299999999999E-2</v>
      </c>
      <c r="AB37" s="1716">
        <v>5.0217299999999999E-2</v>
      </c>
      <c r="AC37" s="1716">
        <v>5.0217299999999999E-2</v>
      </c>
      <c r="AD37" s="1716">
        <v>5.0163300000000001E-2</v>
      </c>
      <c r="AE37" s="1716">
        <v>5.0163300000000001E-2</v>
      </c>
      <c r="AF37" s="1716">
        <v>5.0163300000000001E-2</v>
      </c>
      <c r="AG37" s="1716">
        <v>5.0163300000000001E-2</v>
      </c>
      <c r="AH37" s="1716">
        <v>5.0163300000000001E-2</v>
      </c>
      <c r="AI37" s="1716">
        <v>4.9142700000000004E-2</v>
      </c>
      <c r="AJ37" s="1716">
        <v>4.9026599999999997E-2</v>
      </c>
      <c r="AK37" s="1717">
        <v>0.60007230000000067</v>
      </c>
      <c r="AL37" s="1329"/>
      <c r="AM37" s="1329"/>
      <c r="AN37" s="1329"/>
      <c r="AO37" s="1329"/>
      <c r="AP37" s="1329"/>
      <c r="AQ37" s="1329"/>
      <c r="AR37" s="1329"/>
      <c r="AS37" s="1329"/>
      <c r="AT37" s="1329"/>
      <c r="AU37" s="1329"/>
      <c r="AV37" s="1329"/>
      <c r="AW37" s="1329"/>
      <c r="AX37" s="1329"/>
      <c r="AY37" s="1329"/>
      <c r="AZ37" s="1329"/>
      <c r="BA37" s="1329"/>
      <c r="BB37" s="1329"/>
      <c r="BC37" s="1329"/>
    </row>
    <row r="38" spans="1:55" s="1" customFormat="1" ht="18.75" customHeight="1">
      <c r="A38" s="3"/>
      <c r="B38" s="624" t="s">
        <v>153</v>
      </c>
      <c r="C38" s="658"/>
      <c r="D38" s="630"/>
      <c r="E38" s="630"/>
      <c r="F38" s="630"/>
      <c r="G38" s="630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3"/>
      <c r="S38" s="3"/>
      <c r="T38" s="3"/>
      <c r="U38" s="1329"/>
      <c r="V38" s="1963"/>
      <c r="W38" s="1960"/>
      <c r="X38" s="1740" t="s">
        <v>76</v>
      </c>
      <c r="Y38" s="1722">
        <v>55.786343399999801</v>
      </c>
      <c r="Z38" s="1716">
        <v>54.758674900000123</v>
      </c>
      <c r="AA38" s="1716">
        <v>54.119463399999844</v>
      </c>
      <c r="AB38" s="1716">
        <v>48.178239300000413</v>
      </c>
      <c r="AC38" s="1716">
        <v>45.113898599999779</v>
      </c>
      <c r="AD38" s="1716">
        <v>45.88219079999984</v>
      </c>
      <c r="AE38" s="1716">
        <v>51.406608200000257</v>
      </c>
      <c r="AF38" s="1716">
        <v>54.625509099999782</v>
      </c>
      <c r="AG38" s="1716">
        <v>52.48390330000003</v>
      </c>
      <c r="AH38" s="1716">
        <v>52.600196099999827</v>
      </c>
      <c r="AI38" s="1716">
        <v>55.483201899999962</v>
      </c>
      <c r="AJ38" s="1716">
        <v>53.9875788000002</v>
      </c>
      <c r="AK38" s="1717">
        <v>624.4258077999956</v>
      </c>
      <c r="AL38" s="1329"/>
      <c r="AM38" s="1329"/>
      <c r="AN38" s="1329"/>
      <c r="AO38" s="1329"/>
      <c r="AP38" s="1329"/>
      <c r="AQ38" s="1329"/>
      <c r="AR38" s="1329"/>
      <c r="AS38" s="1329"/>
      <c r="AT38" s="1329"/>
      <c r="AU38" s="1329"/>
      <c r="AV38" s="1329"/>
      <c r="AW38" s="1329"/>
      <c r="AX38" s="1329"/>
      <c r="AY38" s="1329"/>
      <c r="AZ38" s="1329"/>
      <c r="BA38" s="1329"/>
      <c r="BB38" s="1329"/>
      <c r="BC38" s="1329"/>
    </row>
    <row r="39" spans="1:55" s="1" customFormat="1" ht="18.75" customHeight="1" thickBot="1">
      <c r="A39" s="3"/>
      <c r="B39" s="625"/>
      <c r="C39" s="658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3"/>
      <c r="S39" s="3"/>
      <c r="T39" s="3"/>
      <c r="U39" s="1329"/>
      <c r="V39" s="1963"/>
      <c r="W39" s="1959" t="s">
        <v>12</v>
      </c>
      <c r="X39" s="1740" t="s">
        <v>280</v>
      </c>
      <c r="Y39" s="1722">
        <v>0.64109439999999995</v>
      </c>
      <c r="Z39" s="1716">
        <v>0.60739830000000028</v>
      </c>
      <c r="AA39" s="1716">
        <v>0.64089429999999981</v>
      </c>
      <c r="AB39" s="1716">
        <v>0.65533010000000003</v>
      </c>
      <c r="AC39" s="1716">
        <v>0.60803750000000034</v>
      </c>
      <c r="AD39" s="1716">
        <v>0.48868309999999998</v>
      </c>
      <c r="AE39" s="1716">
        <v>0.58883530000000006</v>
      </c>
      <c r="AF39" s="1716">
        <v>0.60956150000000009</v>
      </c>
      <c r="AG39" s="1716">
        <v>0.64790019999999982</v>
      </c>
      <c r="AH39" s="1716">
        <v>0.7023482999999997</v>
      </c>
      <c r="AI39" s="1716">
        <v>0.70726140000000004</v>
      </c>
      <c r="AJ39" s="1716">
        <v>0.71995760000000009</v>
      </c>
      <c r="AK39" s="1717">
        <v>7.617302000000012</v>
      </c>
      <c r="AL39" s="1329"/>
      <c r="AM39" s="1329"/>
      <c r="AN39" s="1329"/>
      <c r="AO39" s="1329"/>
      <c r="AP39" s="1329"/>
      <c r="AQ39" s="1329"/>
      <c r="AR39" s="1329"/>
      <c r="AS39" s="1329"/>
      <c r="AT39" s="1329"/>
      <c r="AU39" s="1329"/>
      <c r="AV39" s="1329"/>
      <c r="AW39" s="1329"/>
      <c r="AX39" s="1329"/>
      <c r="AY39" s="1329"/>
      <c r="AZ39" s="1329"/>
      <c r="BA39" s="1329"/>
      <c r="BB39" s="1329"/>
      <c r="BC39" s="1329"/>
    </row>
    <row r="40" spans="1:55" s="1" customFormat="1" ht="18.75" customHeight="1">
      <c r="A40" s="3"/>
      <c r="B40" s="1924" t="s">
        <v>139</v>
      </c>
      <c r="C40" s="1947" t="s">
        <v>1</v>
      </c>
      <c r="D40" s="1922" t="s">
        <v>150</v>
      </c>
      <c r="E40" s="1918" t="s">
        <v>88</v>
      </c>
      <c r="F40" s="1918" t="s">
        <v>89</v>
      </c>
      <c r="G40" s="1918" t="s">
        <v>90</v>
      </c>
      <c r="H40" s="1918" t="s">
        <v>91</v>
      </c>
      <c r="I40" s="1918" t="s">
        <v>92</v>
      </c>
      <c r="J40" s="1918" t="s">
        <v>93</v>
      </c>
      <c r="K40" s="1918" t="s">
        <v>95</v>
      </c>
      <c r="L40" s="1918" t="s">
        <v>96</v>
      </c>
      <c r="M40" s="1918" t="s">
        <v>97</v>
      </c>
      <c r="N40" s="1918" t="s">
        <v>98</v>
      </c>
      <c r="O40" s="1918" t="s">
        <v>99</v>
      </c>
      <c r="P40" s="1951" t="s">
        <v>100</v>
      </c>
      <c r="Q40" s="1734" t="s">
        <v>140</v>
      </c>
      <c r="R40" s="3"/>
      <c r="S40" s="3"/>
      <c r="T40" s="3"/>
      <c r="U40" s="1329"/>
      <c r="V40" s="1963"/>
      <c r="W40" s="1960"/>
      <c r="X40" s="1740" t="s">
        <v>76</v>
      </c>
      <c r="Y40" s="1722">
        <v>24.975818700000005</v>
      </c>
      <c r="Z40" s="1716">
        <v>23.045868599999988</v>
      </c>
      <c r="AA40" s="1716">
        <v>22.124576699999974</v>
      </c>
      <c r="AB40" s="1716">
        <v>20.113660799999984</v>
      </c>
      <c r="AC40" s="1716">
        <v>19.035118399999984</v>
      </c>
      <c r="AD40" s="1716">
        <v>17.761204999999979</v>
      </c>
      <c r="AE40" s="1716">
        <v>21.634279800000016</v>
      </c>
      <c r="AF40" s="1716">
        <v>23.527694300000018</v>
      </c>
      <c r="AG40" s="1716">
        <v>23.57021619999999</v>
      </c>
      <c r="AH40" s="1716">
        <v>25.077546799999997</v>
      </c>
      <c r="AI40" s="1716">
        <v>24.318929699999991</v>
      </c>
      <c r="AJ40" s="1716">
        <v>23.88842919999999</v>
      </c>
      <c r="AK40" s="1717">
        <v>269.07334420000103</v>
      </c>
      <c r="AL40" s="1329"/>
      <c r="AM40" s="1329"/>
      <c r="AN40" s="1329"/>
      <c r="AO40" s="1329"/>
      <c r="AP40" s="1329"/>
      <c r="AQ40" s="1329"/>
      <c r="AR40" s="1329"/>
      <c r="AS40" s="1329"/>
      <c r="AT40" s="1329"/>
      <c r="AU40" s="1329"/>
      <c r="AV40" s="1329"/>
      <c r="AW40" s="1329"/>
      <c r="AX40" s="1329"/>
      <c r="AY40" s="1329"/>
      <c r="AZ40" s="1329"/>
      <c r="BA40" s="1329"/>
      <c r="BB40" s="1329"/>
      <c r="BC40" s="1329"/>
    </row>
    <row r="41" spans="1:55" s="1" customFormat="1" ht="18.75" customHeight="1" thickBot="1">
      <c r="A41" s="3"/>
      <c r="B41" s="1925"/>
      <c r="C41" s="1948"/>
      <c r="D41" s="1923"/>
      <c r="E41" s="1919"/>
      <c r="F41" s="1919"/>
      <c r="G41" s="1919"/>
      <c r="H41" s="1919"/>
      <c r="I41" s="1919"/>
      <c r="J41" s="1919"/>
      <c r="K41" s="1919"/>
      <c r="L41" s="1919"/>
      <c r="M41" s="1919"/>
      <c r="N41" s="1919"/>
      <c r="O41" s="1919"/>
      <c r="P41" s="1952"/>
      <c r="Q41" s="1735" t="s">
        <v>68</v>
      </c>
      <c r="R41" s="283"/>
      <c r="S41" s="283"/>
      <c r="T41" s="283"/>
      <c r="U41" s="1329"/>
      <c r="V41" s="1963"/>
      <c r="W41" s="1739" t="s">
        <v>14</v>
      </c>
      <c r="X41" s="1740" t="s">
        <v>76</v>
      </c>
      <c r="Y41" s="1722">
        <v>71.217376600000208</v>
      </c>
      <c r="Z41" s="1716">
        <v>67.531058999999914</v>
      </c>
      <c r="AA41" s="1716">
        <v>68.496149999999531</v>
      </c>
      <c r="AB41" s="1716">
        <v>63.91554469999943</v>
      </c>
      <c r="AC41" s="1716">
        <v>63.825705400000238</v>
      </c>
      <c r="AD41" s="1716">
        <v>66.090863600000233</v>
      </c>
      <c r="AE41" s="1716">
        <v>69.156865199999643</v>
      </c>
      <c r="AF41" s="1716">
        <v>68.847342100000077</v>
      </c>
      <c r="AG41" s="1716">
        <v>71.390163399999579</v>
      </c>
      <c r="AH41" s="1716">
        <v>73.656333200000034</v>
      </c>
      <c r="AI41" s="1716">
        <v>73.428597000000295</v>
      </c>
      <c r="AJ41" s="1716">
        <v>74.814661099999668</v>
      </c>
      <c r="AK41" s="1717">
        <v>832.3706612999971</v>
      </c>
      <c r="AL41" s="1329"/>
      <c r="AM41" s="1329"/>
      <c r="AN41" s="1329"/>
      <c r="AO41" s="1329"/>
      <c r="AP41" s="1329"/>
      <c r="AQ41" s="1329"/>
      <c r="AR41" s="1329"/>
      <c r="AS41" s="1329"/>
      <c r="AT41" s="1329"/>
      <c r="AU41" s="1329"/>
      <c r="AV41" s="1329"/>
      <c r="AW41" s="1329"/>
      <c r="AX41" s="1329"/>
      <c r="AY41" s="1329"/>
      <c r="AZ41" s="1329"/>
      <c r="BA41" s="1329"/>
      <c r="BB41" s="1329"/>
      <c r="BC41" s="1329"/>
    </row>
    <row r="42" spans="1:55" s="1" customFormat="1" ht="18.75" customHeight="1">
      <c r="A42" s="3"/>
      <c r="B42" s="1248">
        <v>1</v>
      </c>
      <c r="C42" s="639" t="s">
        <v>236</v>
      </c>
      <c r="D42" s="1249" t="s">
        <v>76</v>
      </c>
      <c r="E42" s="1250">
        <v>26.184769500000009</v>
      </c>
      <c r="F42" s="1250">
        <v>23.817381300000008</v>
      </c>
      <c r="G42" s="1250">
        <v>22.563869100000009</v>
      </c>
      <c r="H42" s="1250">
        <v>19.721653000000007</v>
      </c>
      <c r="I42" s="1250">
        <v>19.268029600000009</v>
      </c>
      <c r="J42" s="1250">
        <v>17.224649700000011</v>
      </c>
      <c r="K42" s="1250">
        <v>18.439535799999991</v>
      </c>
      <c r="L42" s="1250">
        <v>19.302285300000005</v>
      </c>
      <c r="M42" s="1250">
        <v>20.958725300000005</v>
      </c>
      <c r="N42" s="1250">
        <v>24.855480800000009</v>
      </c>
      <c r="O42" s="1250">
        <v>24.308425700000011</v>
      </c>
      <c r="P42" s="1251">
        <v>25.95690440000001</v>
      </c>
      <c r="Q42" s="1252">
        <f t="shared" ref="Q42:Q73" si="5">SUM(E42:P42)</f>
        <v>262.60170950000003</v>
      </c>
      <c r="R42" s="283"/>
      <c r="S42" s="283"/>
      <c r="T42" s="283"/>
      <c r="U42" s="1329"/>
      <c r="V42" s="1963"/>
      <c r="W42" s="1959" t="s">
        <v>16</v>
      </c>
      <c r="X42" s="1740" t="s">
        <v>280</v>
      </c>
      <c r="Y42" s="1722">
        <v>1.4569499999999996E-2</v>
      </c>
      <c r="Z42" s="1716">
        <v>1.4622900000000001E-2</v>
      </c>
      <c r="AA42" s="1716">
        <v>1.4488799999999998E-2</v>
      </c>
      <c r="AB42" s="1716">
        <v>1.4274299999999998E-2</v>
      </c>
      <c r="AC42" s="1716">
        <v>1.4021999999999996E-2</v>
      </c>
      <c r="AD42" s="1716">
        <v>1.3737599999999996E-2</v>
      </c>
      <c r="AE42" s="1716">
        <v>1.33338E-2</v>
      </c>
      <c r="AF42" s="1716">
        <v>1.4427000000000002E-2</v>
      </c>
      <c r="AG42" s="1716">
        <v>1.44432E-2</v>
      </c>
      <c r="AH42" s="1716">
        <v>1.4513699999999999E-2</v>
      </c>
      <c r="AI42" s="1716">
        <v>1.4757599999999999E-2</v>
      </c>
      <c r="AJ42" s="1716">
        <v>1.4789400000000003E-2</v>
      </c>
      <c r="AK42" s="1717">
        <v>0.17197980000000013</v>
      </c>
      <c r="AL42" s="1329"/>
      <c r="AM42" s="1329"/>
      <c r="AN42" s="1329"/>
      <c r="AO42" s="1329"/>
      <c r="AP42" s="1329"/>
      <c r="AQ42" s="1329"/>
      <c r="AR42" s="1329"/>
      <c r="AS42" s="1329"/>
      <c r="AT42" s="1329"/>
      <c r="AU42" s="1329"/>
      <c r="AV42" s="1329"/>
      <c r="AW42" s="1329"/>
      <c r="AX42" s="1329"/>
      <c r="AY42" s="1329"/>
      <c r="AZ42" s="1329"/>
      <c r="BA42" s="1329"/>
      <c r="BB42" s="1329"/>
      <c r="BC42" s="1329"/>
    </row>
    <row r="43" spans="1:55" s="1" customFormat="1" ht="18.75" customHeight="1">
      <c r="A43" s="3"/>
      <c r="B43" s="669">
        <v>2</v>
      </c>
      <c r="C43" s="571" t="s">
        <v>264</v>
      </c>
      <c r="D43" s="651" t="s">
        <v>76</v>
      </c>
      <c r="E43" s="671">
        <v>0.19038089999999999</v>
      </c>
      <c r="F43" s="671">
        <v>0.1694707</v>
      </c>
      <c r="G43" s="671">
        <v>0.181649</v>
      </c>
      <c r="H43" s="671">
        <v>0.1670442</v>
      </c>
      <c r="I43" s="671">
        <v>0.17091710000000002</v>
      </c>
      <c r="J43" s="671">
        <v>0.18629130000000002</v>
      </c>
      <c r="K43" s="671">
        <v>0.21249350000000006</v>
      </c>
      <c r="L43" s="671">
        <v>0.19908029999999999</v>
      </c>
      <c r="M43" s="671">
        <v>0.23248409999999994</v>
      </c>
      <c r="N43" s="671">
        <v>0.24166480000000001</v>
      </c>
      <c r="O43" s="671">
        <v>0.25048480000000006</v>
      </c>
      <c r="P43" s="672">
        <v>0.23490329999999995</v>
      </c>
      <c r="Q43" s="1240">
        <f t="shared" si="5"/>
        <v>2.4368640000000004</v>
      </c>
      <c r="R43" s="626"/>
      <c r="S43" s="626"/>
      <c r="T43" s="626"/>
      <c r="U43" s="1329"/>
      <c r="V43" s="1963"/>
      <c r="W43" s="1960"/>
      <c r="X43" s="1740" t="s">
        <v>76</v>
      </c>
      <c r="Y43" s="1722">
        <v>118.6007889900001</v>
      </c>
      <c r="Z43" s="1716">
        <v>117.36051791999982</v>
      </c>
      <c r="AA43" s="1716">
        <v>108.14377175000028</v>
      </c>
      <c r="AB43" s="1716">
        <v>101.03786879999961</v>
      </c>
      <c r="AC43" s="1716">
        <v>97.994267140000034</v>
      </c>
      <c r="AD43" s="1716">
        <v>96.044385709999844</v>
      </c>
      <c r="AE43" s="1716">
        <v>101.42754066999979</v>
      </c>
      <c r="AF43" s="1716">
        <v>102.96317482000018</v>
      </c>
      <c r="AG43" s="1716">
        <v>106.15760796000013</v>
      </c>
      <c r="AH43" s="1716">
        <v>115.16487461</v>
      </c>
      <c r="AI43" s="1716">
        <v>117.40173235999997</v>
      </c>
      <c r="AJ43" s="1716">
        <v>120.58805935000012</v>
      </c>
      <c r="AK43" s="1717">
        <v>1302.884590079999</v>
      </c>
      <c r="AL43" s="1329"/>
      <c r="AM43" s="1329"/>
      <c r="AN43" s="1329"/>
      <c r="AO43" s="1329"/>
      <c r="AP43" s="1329"/>
      <c r="AQ43" s="1329"/>
      <c r="AR43" s="1329"/>
      <c r="AS43" s="1329"/>
      <c r="AT43" s="1329"/>
      <c r="AU43" s="1329"/>
      <c r="AV43" s="1329"/>
      <c r="AW43" s="1329"/>
      <c r="AX43" s="1329"/>
      <c r="AY43" s="1329"/>
      <c r="AZ43" s="1329"/>
      <c r="BA43" s="1329"/>
      <c r="BB43" s="1329"/>
      <c r="BC43" s="1329"/>
    </row>
    <row r="44" spans="1:55" s="1" customFormat="1" ht="18.75" customHeight="1">
      <c r="A44" s="3"/>
      <c r="B44" s="669">
        <v>3</v>
      </c>
      <c r="C44" s="1253" t="s">
        <v>176</v>
      </c>
      <c r="D44" s="651" t="s">
        <v>76</v>
      </c>
      <c r="E44" s="671">
        <v>66.807474400000061</v>
      </c>
      <c r="F44" s="671">
        <v>64.245752699999912</v>
      </c>
      <c r="G44" s="671">
        <v>59.39005550000018</v>
      </c>
      <c r="H44" s="671">
        <v>59.087731300000065</v>
      </c>
      <c r="I44" s="671">
        <v>53.852249400000098</v>
      </c>
      <c r="J44" s="671">
        <v>51.533489200000126</v>
      </c>
      <c r="K44" s="671">
        <v>51.064102900000115</v>
      </c>
      <c r="L44" s="671">
        <v>54.391235199999706</v>
      </c>
      <c r="M44" s="671">
        <v>55.895085100000095</v>
      </c>
      <c r="N44" s="671">
        <v>62.43566720000004</v>
      </c>
      <c r="O44" s="671">
        <v>61.523482500000036</v>
      </c>
      <c r="P44" s="672">
        <v>64.503169399999933</v>
      </c>
      <c r="Q44" s="1240">
        <f t="shared" si="5"/>
        <v>704.72949480000034</v>
      </c>
      <c r="R44" s="626"/>
      <c r="S44" s="626"/>
      <c r="T44" s="626"/>
      <c r="U44" s="1329"/>
      <c r="V44" s="1963"/>
      <c r="W44" s="1739" t="s">
        <v>19</v>
      </c>
      <c r="X44" s="1740" t="s">
        <v>76</v>
      </c>
      <c r="Y44" s="1722">
        <v>66.788750699999909</v>
      </c>
      <c r="Z44" s="1716">
        <v>64.144408700000085</v>
      </c>
      <c r="AA44" s="1716">
        <v>63.285082409999966</v>
      </c>
      <c r="AB44" s="1716">
        <v>54.860097879999913</v>
      </c>
      <c r="AC44" s="1716">
        <v>56.507304999999917</v>
      </c>
      <c r="AD44" s="1716">
        <v>56.701982880000024</v>
      </c>
      <c r="AE44" s="1716">
        <v>60.262172219999854</v>
      </c>
      <c r="AF44" s="1716">
        <v>61.142793570000322</v>
      </c>
      <c r="AG44" s="1716">
        <v>61.064857720000099</v>
      </c>
      <c r="AH44" s="1716">
        <v>64.966887760000162</v>
      </c>
      <c r="AI44" s="1716">
        <v>62.863424929999773</v>
      </c>
      <c r="AJ44" s="1716">
        <v>73.037511050000006</v>
      </c>
      <c r="AK44" s="1717">
        <v>745.62527482000553</v>
      </c>
      <c r="AL44" s="1329"/>
      <c r="AM44" s="1329"/>
      <c r="AN44" s="1329"/>
      <c r="AO44" s="1329"/>
      <c r="AP44" s="1329"/>
      <c r="AQ44" s="1329"/>
      <c r="AR44" s="1329"/>
      <c r="AS44" s="1329"/>
      <c r="AT44" s="1329"/>
      <c r="AU44" s="1329"/>
      <c r="AV44" s="1329"/>
      <c r="AW44" s="1329"/>
      <c r="AX44" s="1329"/>
      <c r="AY44" s="1329"/>
      <c r="AZ44" s="1329"/>
      <c r="BA44" s="1329"/>
      <c r="BB44" s="1329"/>
      <c r="BC44" s="1329"/>
    </row>
    <row r="45" spans="1:55" s="1" customFormat="1" ht="18.75" customHeight="1">
      <c r="A45" s="3"/>
      <c r="B45" s="662">
        <v>4</v>
      </c>
      <c r="C45" s="1254" t="s">
        <v>4</v>
      </c>
      <c r="D45" s="663" t="s">
        <v>280</v>
      </c>
      <c r="E45" s="664">
        <v>32.46980080000003</v>
      </c>
      <c r="F45" s="664">
        <v>30.710670300000018</v>
      </c>
      <c r="G45" s="664">
        <v>29.353328300000001</v>
      </c>
      <c r="H45" s="664">
        <v>25.483246599999987</v>
      </c>
      <c r="I45" s="664">
        <v>25.115759300000025</v>
      </c>
      <c r="J45" s="664">
        <v>25.151329599999993</v>
      </c>
      <c r="K45" s="664">
        <v>28.955394600000034</v>
      </c>
      <c r="L45" s="664">
        <v>30.0930584</v>
      </c>
      <c r="M45" s="664">
        <v>30.981398900000013</v>
      </c>
      <c r="N45" s="664">
        <v>31.641947600000012</v>
      </c>
      <c r="O45" s="664">
        <v>30.377369999999985</v>
      </c>
      <c r="P45" s="665">
        <v>31.246030700000013</v>
      </c>
      <c r="Q45" s="1238">
        <f t="shared" si="5"/>
        <v>351.57933510000009</v>
      </c>
      <c r="R45" s="626"/>
      <c r="S45" s="626"/>
      <c r="T45" s="626"/>
      <c r="U45" s="1329"/>
      <c r="V45" s="1963"/>
      <c r="W45" s="1739" t="s">
        <v>20</v>
      </c>
      <c r="X45" s="1740" t="s">
        <v>76</v>
      </c>
      <c r="Y45" s="1722">
        <v>35.758144699999924</v>
      </c>
      <c r="Z45" s="1716">
        <v>33.567805800000002</v>
      </c>
      <c r="AA45" s="1716">
        <v>32.832667199999982</v>
      </c>
      <c r="AB45" s="1716">
        <v>31.74613389999999</v>
      </c>
      <c r="AC45" s="1716">
        <v>29.478698399999931</v>
      </c>
      <c r="AD45" s="1716">
        <v>29.103771099999999</v>
      </c>
      <c r="AE45" s="1716">
        <v>30.513627100000019</v>
      </c>
      <c r="AF45" s="1716">
        <v>30.34543360000001</v>
      </c>
      <c r="AG45" s="1716">
        <v>30.610969549999997</v>
      </c>
      <c r="AH45" s="1716">
        <v>31.9557711</v>
      </c>
      <c r="AI45" s="1716">
        <v>31.387807999999957</v>
      </c>
      <c r="AJ45" s="1716">
        <v>34.65621900000005</v>
      </c>
      <c r="AK45" s="1717">
        <v>381.95704945000381</v>
      </c>
      <c r="AL45" s="1329"/>
      <c r="AM45" s="1329"/>
      <c r="AN45" s="1329"/>
      <c r="AO45" s="1329"/>
      <c r="AP45" s="1329"/>
      <c r="AQ45" s="1329"/>
      <c r="AR45" s="1329"/>
      <c r="AS45" s="1329"/>
      <c r="AT45" s="1329"/>
      <c r="AU45" s="1329"/>
      <c r="AV45" s="1329"/>
      <c r="AW45" s="1329"/>
      <c r="AX45" s="1329"/>
      <c r="AY45" s="1329"/>
      <c r="AZ45" s="1329"/>
      <c r="BA45" s="1329"/>
      <c r="BB45" s="1329"/>
      <c r="BC45" s="1329"/>
    </row>
    <row r="46" spans="1:55" s="1" customFormat="1" ht="18.75" customHeight="1">
      <c r="A46" s="3"/>
      <c r="B46" s="666"/>
      <c r="C46" s="640"/>
      <c r="D46" s="667" t="s">
        <v>76</v>
      </c>
      <c r="E46" s="668">
        <v>41.875531799999962</v>
      </c>
      <c r="F46" s="668">
        <v>39.17868660000007</v>
      </c>
      <c r="G46" s="668">
        <v>37.573124699999937</v>
      </c>
      <c r="H46" s="668">
        <v>32.227575300000105</v>
      </c>
      <c r="I46" s="668">
        <v>34.053290499999996</v>
      </c>
      <c r="J46" s="668">
        <v>34.347377499999865</v>
      </c>
      <c r="K46" s="668">
        <v>37.700995000000027</v>
      </c>
      <c r="L46" s="668">
        <v>39.341310700000065</v>
      </c>
      <c r="M46" s="668">
        <v>39.761978200000122</v>
      </c>
      <c r="N46" s="668">
        <v>41.854947399999972</v>
      </c>
      <c r="O46" s="668">
        <v>41.203586099999853</v>
      </c>
      <c r="P46" s="670">
        <v>42.016044200000117</v>
      </c>
      <c r="Q46" s="1239">
        <f t="shared" si="5"/>
        <v>461.13444800000002</v>
      </c>
      <c r="R46" s="626"/>
      <c r="S46" s="626"/>
      <c r="T46" s="626"/>
      <c r="U46" s="1329"/>
      <c r="V46" s="1963"/>
      <c r="W46" s="1739" t="s">
        <v>340</v>
      </c>
      <c r="X46" s="1740" t="s">
        <v>76</v>
      </c>
      <c r="Y46" s="1722">
        <v>0.12538379999999999</v>
      </c>
      <c r="Z46" s="1716">
        <v>0.12151560000000002</v>
      </c>
      <c r="AA46" s="1716">
        <v>0.12630060000000001</v>
      </c>
      <c r="AB46" s="1716">
        <v>0.12723879999999996</v>
      </c>
      <c r="AC46" s="1716">
        <v>0.12150849999999999</v>
      </c>
      <c r="AD46" s="1716">
        <v>0.12278190000000001</v>
      </c>
      <c r="AE46" s="1716">
        <v>0.12040909999999999</v>
      </c>
      <c r="AF46" s="1716">
        <v>0.1287855</v>
      </c>
      <c r="AG46" s="1716">
        <v>0.1344188</v>
      </c>
      <c r="AH46" s="1716">
        <v>0.13772380000000001</v>
      </c>
      <c r="AI46" s="1716">
        <v>0.1943174</v>
      </c>
      <c r="AJ46" s="1716">
        <v>0.1947528</v>
      </c>
      <c r="AK46" s="1717">
        <v>1.6551366000000003</v>
      </c>
      <c r="AL46" s="1329"/>
      <c r="AM46" s="1329"/>
      <c r="AN46" s="1329"/>
      <c r="AO46" s="1329"/>
      <c r="AP46" s="1329"/>
      <c r="AQ46" s="1329"/>
      <c r="AR46" s="1329"/>
      <c r="AS46" s="1329"/>
      <c r="AT46" s="1329"/>
      <c r="AU46" s="1329"/>
      <c r="AV46" s="1329"/>
      <c r="AW46" s="1329"/>
      <c r="AX46" s="1329"/>
      <c r="AY46" s="1329"/>
      <c r="AZ46" s="1329"/>
      <c r="BA46" s="1329"/>
      <c r="BB46" s="1329"/>
      <c r="BC46" s="1329"/>
    </row>
    <row r="47" spans="1:55" s="1" customFormat="1" ht="18.75" customHeight="1">
      <c r="A47" s="3"/>
      <c r="B47" s="666">
        <v>5</v>
      </c>
      <c r="C47" s="640" t="s">
        <v>6</v>
      </c>
      <c r="D47" s="667" t="s">
        <v>76</v>
      </c>
      <c r="E47" s="668">
        <v>0.29918630000000002</v>
      </c>
      <c r="F47" s="668">
        <v>0.27861960000000002</v>
      </c>
      <c r="G47" s="668">
        <v>0.25972600000000001</v>
      </c>
      <c r="H47" s="668">
        <v>0.19147239999999999</v>
      </c>
      <c r="I47" s="668">
        <v>0.19655700000000001</v>
      </c>
      <c r="J47" s="668">
        <v>0.20957599999999998</v>
      </c>
      <c r="K47" s="668">
        <v>0.2167925</v>
      </c>
      <c r="L47" s="668">
        <v>0.23991170000000003</v>
      </c>
      <c r="M47" s="668">
        <v>0.23560520000000004</v>
      </c>
      <c r="N47" s="668">
        <v>0.25148979999999999</v>
      </c>
      <c r="O47" s="668">
        <v>0.2625188</v>
      </c>
      <c r="P47" s="670">
        <v>0.28529740000000003</v>
      </c>
      <c r="Q47" s="1239">
        <f t="shared" si="5"/>
        <v>2.9267527000000002</v>
      </c>
      <c r="R47" s="626"/>
      <c r="S47" s="626"/>
      <c r="T47" s="626"/>
      <c r="U47" s="1329"/>
      <c r="V47" s="1963"/>
      <c r="W47" s="1739" t="s">
        <v>266</v>
      </c>
      <c r="X47" s="1740" t="s">
        <v>280</v>
      </c>
      <c r="Y47" s="1722">
        <v>0.27235429999999988</v>
      </c>
      <c r="Z47" s="1716">
        <v>0.25632660000000013</v>
      </c>
      <c r="AA47" s="1716">
        <v>0.25103200000000003</v>
      </c>
      <c r="AB47" s="1716">
        <v>0.24903890000000001</v>
      </c>
      <c r="AC47" s="1716">
        <v>0.26542170000000004</v>
      </c>
      <c r="AD47" s="1716">
        <v>0.26406299999999988</v>
      </c>
      <c r="AE47" s="1716">
        <v>0.27553470000000008</v>
      </c>
      <c r="AF47" s="1716">
        <v>0.29733310000000013</v>
      </c>
      <c r="AG47" s="1716">
        <v>0.3087017999999998</v>
      </c>
      <c r="AH47" s="1716">
        <v>0.32782839999999991</v>
      </c>
      <c r="AI47" s="1716">
        <v>0.29937150000000007</v>
      </c>
      <c r="AJ47" s="1716">
        <v>0.30966940000000004</v>
      </c>
      <c r="AK47" s="1717">
        <v>3.3766753999999977</v>
      </c>
      <c r="AL47" s="1329"/>
      <c r="AM47" s="1329"/>
      <c r="AN47" s="1329"/>
      <c r="AO47" s="1329"/>
      <c r="AP47" s="1329"/>
      <c r="AQ47" s="1329"/>
      <c r="AR47" s="1329"/>
      <c r="AS47" s="1329"/>
      <c r="AT47" s="1329"/>
      <c r="AU47" s="1329"/>
      <c r="AV47" s="1329"/>
      <c r="AW47" s="1329"/>
      <c r="AX47" s="1329"/>
      <c r="AY47" s="1329"/>
      <c r="AZ47" s="1329"/>
      <c r="BA47" s="1329"/>
      <c r="BB47" s="1329"/>
      <c r="BC47" s="1329"/>
    </row>
    <row r="48" spans="1:55" s="1" customFormat="1" ht="18.75" customHeight="1">
      <c r="A48" s="3"/>
      <c r="B48" s="662">
        <v>6</v>
      </c>
      <c r="C48" s="1254" t="s">
        <v>8</v>
      </c>
      <c r="D48" s="663" t="s">
        <v>280</v>
      </c>
      <c r="E48" s="660"/>
      <c r="F48" s="660">
        <v>6.2735999999999998E-3</v>
      </c>
      <c r="G48" s="660">
        <v>4.9636000000000003E-3</v>
      </c>
      <c r="H48" s="660">
        <v>8.0825999999999988E-3</v>
      </c>
      <c r="I48" s="660">
        <v>8.6666E-3</v>
      </c>
      <c r="J48" s="660">
        <v>8.1975999999999976E-3</v>
      </c>
      <c r="K48" s="660">
        <v>7.7745999999999987E-3</v>
      </c>
      <c r="L48" s="660">
        <v>9.2519999999999998E-3</v>
      </c>
      <c r="M48" s="660">
        <v>9.5460000000000007E-3</v>
      </c>
      <c r="N48" s="660">
        <v>8.7620000000000007E-3</v>
      </c>
      <c r="O48" s="660">
        <v>8.8980000000000014E-3</v>
      </c>
      <c r="P48" s="661">
        <v>1.0991000000000001E-2</v>
      </c>
      <c r="Q48" s="1234">
        <f t="shared" si="5"/>
        <v>9.1407600000000006E-2</v>
      </c>
      <c r="R48" s="626"/>
      <c r="S48" s="626"/>
      <c r="T48" s="626"/>
      <c r="U48" s="1329"/>
      <c r="V48" s="1963"/>
      <c r="W48" s="1739" t="s">
        <v>22</v>
      </c>
      <c r="X48" s="1740" t="s">
        <v>76</v>
      </c>
      <c r="Y48" s="1722">
        <v>1.1445125999999997</v>
      </c>
      <c r="Z48" s="1716">
        <v>1.0988405000000001</v>
      </c>
      <c r="AA48" s="1716">
        <v>1.1074318000000005</v>
      </c>
      <c r="AB48" s="1716">
        <v>1.0852829000000004</v>
      </c>
      <c r="AC48" s="1716">
        <v>1.0201662</v>
      </c>
      <c r="AD48" s="1716">
        <v>0.97935990000000028</v>
      </c>
      <c r="AE48" s="1716">
        <v>0.93038889999999985</v>
      </c>
      <c r="AF48" s="1716">
        <v>0.92109419999999975</v>
      </c>
      <c r="AG48" s="1716">
        <v>0.93950789999999995</v>
      </c>
      <c r="AH48" s="1716">
        <v>0.96769520000000009</v>
      </c>
      <c r="AI48" s="1716">
        <v>0.98594969999999948</v>
      </c>
      <c r="AJ48" s="1716">
        <v>1.1831352000000002</v>
      </c>
      <c r="AK48" s="1717">
        <v>12.36336499999998</v>
      </c>
      <c r="AL48" s="1329"/>
      <c r="AM48" s="1329"/>
      <c r="AN48" s="1329"/>
      <c r="AO48" s="1329"/>
      <c r="AP48" s="1329"/>
      <c r="AQ48" s="1329"/>
      <c r="AR48" s="1329"/>
      <c r="AS48" s="1329"/>
      <c r="AT48" s="1329"/>
      <c r="AU48" s="1329"/>
      <c r="AV48" s="1329"/>
      <c r="AW48" s="1329"/>
      <c r="AX48" s="1329"/>
      <c r="AY48" s="1329"/>
      <c r="AZ48" s="1329"/>
      <c r="BA48" s="1329"/>
      <c r="BB48" s="1329"/>
      <c r="BC48" s="1329"/>
    </row>
    <row r="49" spans="1:55" s="1" customFormat="1" ht="18.75" customHeight="1">
      <c r="A49" s="3"/>
      <c r="B49" s="666"/>
      <c r="C49" s="640"/>
      <c r="D49" s="667" t="s">
        <v>76</v>
      </c>
      <c r="E49" s="660">
        <v>29.349010299999993</v>
      </c>
      <c r="F49" s="660">
        <v>28.787265410000085</v>
      </c>
      <c r="G49" s="660">
        <v>27.335953509999928</v>
      </c>
      <c r="H49" s="660">
        <v>25.494091299999969</v>
      </c>
      <c r="I49" s="660">
        <v>21.796162700000025</v>
      </c>
      <c r="J49" s="660">
        <v>24.081199290000004</v>
      </c>
      <c r="K49" s="660">
        <v>25.20260680000009</v>
      </c>
      <c r="L49" s="660">
        <v>33.509219400000013</v>
      </c>
      <c r="M49" s="660">
        <v>28.106434290000067</v>
      </c>
      <c r="N49" s="660">
        <v>29.299714889999994</v>
      </c>
      <c r="O49" s="660">
        <v>29.738481409999988</v>
      </c>
      <c r="P49" s="661">
        <v>29.963439289999993</v>
      </c>
      <c r="Q49" s="1234">
        <f t="shared" si="5"/>
        <v>332.6635785900001</v>
      </c>
      <c r="R49" s="626"/>
      <c r="S49" s="626"/>
      <c r="T49" s="626"/>
      <c r="U49" s="1329"/>
      <c r="V49" s="1963"/>
      <c r="W49" s="1739" t="s">
        <v>24</v>
      </c>
      <c r="X49" s="1740" t="s">
        <v>76</v>
      </c>
      <c r="Y49" s="1722">
        <v>2.8790879000000005</v>
      </c>
      <c r="Z49" s="1716">
        <v>2.7227271999999965</v>
      </c>
      <c r="AA49" s="1716">
        <v>2.6294962999999996</v>
      </c>
      <c r="AB49" s="1716">
        <v>2.3643229000000003</v>
      </c>
      <c r="AC49" s="1716">
        <v>2.3386850000000026</v>
      </c>
      <c r="AD49" s="1716">
        <v>2.692657999999998</v>
      </c>
      <c r="AE49" s="1716">
        <v>2.7374437999999981</v>
      </c>
      <c r="AF49" s="1716">
        <v>2.1010629000000001</v>
      </c>
      <c r="AG49" s="1716">
        <v>2.2659288000000011</v>
      </c>
      <c r="AH49" s="1716">
        <v>2.211415600000004</v>
      </c>
      <c r="AI49" s="1716">
        <v>2.3598993000000008</v>
      </c>
      <c r="AJ49" s="1716">
        <v>2.3973455000000001</v>
      </c>
      <c r="AK49" s="1717">
        <v>29.700073200000173</v>
      </c>
      <c r="AL49" s="1329"/>
      <c r="AM49" s="1329"/>
      <c r="AN49" s="1329"/>
      <c r="AO49" s="1329"/>
      <c r="AP49" s="1329"/>
      <c r="AQ49" s="1329"/>
      <c r="AR49" s="1329"/>
      <c r="AS49" s="1329"/>
      <c r="AT49" s="1329"/>
      <c r="AU49" s="1329"/>
      <c r="AV49" s="1329"/>
      <c r="AW49" s="1329"/>
      <c r="AX49" s="1329"/>
      <c r="AY49" s="1329"/>
      <c r="AZ49" s="1329"/>
      <c r="BA49" s="1329"/>
      <c r="BB49" s="1329"/>
      <c r="BC49" s="1329"/>
    </row>
    <row r="50" spans="1:55" s="1" customFormat="1" ht="18.75" customHeight="1">
      <c r="A50" s="3"/>
      <c r="B50" s="662">
        <v>7</v>
      </c>
      <c r="C50" s="1254" t="s">
        <v>10</v>
      </c>
      <c r="D50" s="663" t="s">
        <v>280</v>
      </c>
      <c r="E50" s="664">
        <v>5.0217299999999999E-2</v>
      </c>
      <c r="F50" s="664">
        <v>5.0217299999999999E-2</v>
      </c>
      <c r="G50" s="664">
        <v>5.0217299999999999E-2</v>
      </c>
      <c r="H50" s="664">
        <v>5.0217299999999999E-2</v>
      </c>
      <c r="I50" s="664">
        <v>5.0217299999999999E-2</v>
      </c>
      <c r="J50" s="664">
        <v>5.0163300000000001E-2</v>
      </c>
      <c r="K50" s="664">
        <v>5.0163300000000001E-2</v>
      </c>
      <c r="L50" s="664">
        <v>5.0163300000000001E-2</v>
      </c>
      <c r="M50" s="664">
        <v>5.0163300000000001E-2</v>
      </c>
      <c r="N50" s="664">
        <v>5.0163300000000001E-2</v>
      </c>
      <c r="O50" s="664">
        <v>4.9142700000000004E-2</v>
      </c>
      <c r="P50" s="665">
        <v>4.9026599999999997E-2</v>
      </c>
      <c r="Q50" s="1238">
        <f t="shared" si="5"/>
        <v>0.60007230000000011</v>
      </c>
      <c r="R50" s="626"/>
      <c r="S50" s="626"/>
      <c r="T50" s="626"/>
      <c r="U50" s="1329"/>
      <c r="V50" s="1963"/>
      <c r="W50" s="1739" t="s">
        <v>26</v>
      </c>
      <c r="X50" s="1740" t="s">
        <v>76</v>
      </c>
      <c r="Y50" s="1722">
        <v>1.3961300000000003</v>
      </c>
      <c r="Z50" s="1716">
        <v>1.3587109000000004</v>
      </c>
      <c r="AA50" s="1716">
        <v>1.2630538999999998</v>
      </c>
      <c r="AB50" s="1716">
        <v>1.2871049999999993</v>
      </c>
      <c r="AC50" s="1716">
        <v>1.1353134</v>
      </c>
      <c r="AD50" s="1716">
        <v>1.1624099999999995</v>
      </c>
      <c r="AE50" s="1716">
        <v>1.1852410999999996</v>
      </c>
      <c r="AF50" s="1716">
        <v>1.2580511999999993</v>
      </c>
      <c r="AG50" s="1716">
        <v>1.3010083000000012</v>
      </c>
      <c r="AH50" s="1716">
        <v>1.2923987000000003</v>
      </c>
      <c r="AI50" s="1716">
        <v>1.4259744000000008</v>
      </c>
      <c r="AJ50" s="1716">
        <v>1.3927449000000005</v>
      </c>
      <c r="AK50" s="1717">
        <v>15.458141800000021</v>
      </c>
      <c r="AL50" s="1329"/>
      <c r="AM50" s="1329"/>
      <c r="AN50" s="1329"/>
      <c r="AO50" s="1329"/>
      <c r="AP50" s="1329"/>
      <c r="AQ50" s="1329"/>
      <c r="AR50" s="1329"/>
      <c r="AS50" s="1329"/>
      <c r="AT50" s="1329"/>
      <c r="AU50" s="1329"/>
      <c r="AV50" s="1329"/>
      <c r="AW50" s="1329"/>
      <c r="AX50" s="1329"/>
      <c r="AY50" s="1329"/>
      <c r="AZ50" s="1329"/>
      <c r="BA50" s="1329"/>
      <c r="BB50" s="1329"/>
      <c r="BC50" s="1329"/>
    </row>
    <row r="51" spans="1:55" s="1" customFormat="1" ht="18.75" customHeight="1">
      <c r="A51" s="3"/>
      <c r="B51" s="666"/>
      <c r="C51" s="640"/>
      <c r="D51" s="667" t="s">
        <v>76</v>
      </c>
      <c r="E51" s="668">
        <v>55.786343399999801</v>
      </c>
      <c r="F51" s="668">
        <v>54.758674900000123</v>
      </c>
      <c r="G51" s="668">
        <v>54.119463399999844</v>
      </c>
      <c r="H51" s="668">
        <v>48.178239300000413</v>
      </c>
      <c r="I51" s="668">
        <v>45.113898599999779</v>
      </c>
      <c r="J51" s="668">
        <v>45.88219079999984</v>
      </c>
      <c r="K51" s="668">
        <v>51.406608200000257</v>
      </c>
      <c r="L51" s="668">
        <v>54.625509099999782</v>
      </c>
      <c r="M51" s="668">
        <v>52.48390330000003</v>
      </c>
      <c r="N51" s="668">
        <v>52.600196099999827</v>
      </c>
      <c r="O51" s="668">
        <v>55.483201899999962</v>
      </c>
      <c r="P51" s="670">
        <v>53.9875788000002</v>
      </c>
      <c r="Q51" s="1239">
        <f t="shared" si="5"/>
        <v>624.4258077999998</v>
      </c>
      <c r="R51" s="626"/>
      <c r="S51" s="626"/>
      <c r="T51" s="626"/>
      <c r="U51" s="1329"/>
      <c r="V51" s="1963"/>
      <c r="W51" s="1739" t="s">
        <v>237</v>
      </c>
      <c r="X51" s="1740" t="s">
        <v>280</v>
      </c>
      <c r="Y51" s="1722">
        <v>0.62206450000000024</v>
      </c>
      <c r="Z51" s="1716">
        <v>0.63049149999999932</v>
      </c>
      <c r="AA51" s="1716">
        <v>0.6076357999999995</v>
      </c>
      <c r="AB51" s="1716">
        <v>0.60442460000000042</v>
      </c>
      <c r="AC51" s="1716">
        <v>0.56372860000000047</v>
      </c>
      <c r="AD51" s="1716">
        <v>0.55083699999999935</v>
      </c>
      <c r="AE51" s="1716">
        <v>0.61798419999999976</v>
      </c>
      <c r="AF51" s="1716">
        <v>0.60078999999999927</v>
      </c>
      <c r="AG51" s="1716">
        <v>0.47195420000000021</v>
      </c>
      <c r="AH51" s="1716">
        <v>0.6697183000000001</v>
      </c>
      <c r="AI51" s="1716">
        <v>0.64287059999999918</v>
      </c>
      <c r="AJ51" s="1716">
        <v>0.63212009999999974</v>
      </c>
      <c r="AK51" s="1717">
        <v>7.2146193999999975</v>
      </c>
      <c r="AL51" s="1329"/>
      <c r="AM51" s="1329"/>
      <c r="AN51" s="1329"/>
      <c r="AO51" s="1329"/>
      <c r="AP51" s="1329"/>
      <c r="AQ51" s="1329"/>
      <c r="AR51" s="1329"/>
      <c r="AS51" s="1329"/>
      <c r="AT51" s="1329"/>
      <c r="AU51" s="1329"/>
      <c r="AV51" s="1329"/>
      <c r="AW51" s="1329"/>
      <c r="AX51" s="1329"/>
      <c r="AY51" s="1329"/>
      <c r="AZ51" s="1329"/>
      <c r="BA51" s="1329"/>
      <c r="BB51" s="1329"/>
      <c r="BC51" s="1329"/>
    </row>
    <row r="52" spans="1:55" s="1" customFormat="1" ht="18.75" customHeight="1">
      <c r="A52" s="3"/>
      <c r="B52" s="662">
        <v>8</v>
      </c>
      <c r="C52" s="1254" t="s">
        <v>12</v>
      </c>
      <c r="D52" s="663" t="s">
        <v>280</v>
      </c>
      <c r="E52" s="664">
        <v>0.64109439999999995</v>
      </c>
      <c r="F52" s="664">
        <v>0.60739830000000028</v>
      </c>
      <c r="G52" s="664">
        <v>0.64089429999999981</v>
      </c>
      <c r="H52" s="664">
        <v>0.65533010000000003</v>
      </c>
      <c r="I52" s="664">
        <v>0.60803750000000034</v>
      </c>
      <c r="J52" s="664">
        <v>0.48868309999999998</v>
      </c>
      <c r="K52" s="664">
        <v>0.58883530000000006</v>
      </c>
      <c r="L52" s="664">
        <v>0.60956150000000009</v>
      </c>
      <c r="M52" s="664">
        <v>0.64790019999999982</v>
      </c>
      <c r="N52" s="664">
        <v>0.7023482999999997</v>
      </c>
      <c r="O52" s="664">
        <v>0.70726140000000004</v>
      </c>
      <c r="P52" s="665">
        <v>0.71995760000000009</v>
      </c>
      <c r="Q52" s="1238">
        <f t="shared" si="5"/>
        <v>7.6173019999999996</v>
      </c>
      <c r="R52" s="626"/>
      <c r="S52" s="626"/>
      <c r="T52" s="626"/>
      <c r="U52" s="1329"/>
      <c r="V52" s="1963"/>
      <c r="W52" s="1741"/>
      <c r="X52" s="1740" t="s">
        <v>76</v>
      </c>
      <c r="Y52" s="1722">
        <v>579.95960499999842</v>
      </c>
      <c r="Z52" s="1716">
        <v>587.12966119999953</v>
      </c>
      <c r="AA52" s="1716">
        <v>548.01517260000128</v>
      </c>
      <c r="AB52" s="1716">
        <v>459.76812929999892</v>
      </c>
      <c r="AC52" s="1716">
        <v>449.77734229999987</v>
      </c>
      <c r="AD52" s="1716">
        <v>461.83375899999885</v>
      </c>
      <c r="AE52" s="1716">
        <v>483.5767285000012</v>
      </c>
      <c r="AF52" s="1716">
        <v>511.82981719999958</v>
      </c>
      <c r="AG52" s="1716">
        <v>511.79791790000007</v>
      </c>
      <c r="AH52" s="1716">
        <v>539.93520199999921</v>
      </c>
      <c r="AI52" s="1716">
        <v>532.12549490000094</v>
      </c>
      <c r="AJ52" s="1716">
        <v>531.05372010000133</v>
      </c>
      <c r="AK52" s="1717">
        <v>6196.8025499999276</v>
      </c>
      <c r="AL52" s="1329"/>
      <c r="AM52" s="1329"/>
      <c r="AN52" s="1329"/>
      <c r="AO52" s="1329"/>
      <c r="AP52" s="1329"/>
      <c r="AQ52" s="1329"/>
      <c r="AR52" s="1329"/>
      <c r="AS52" s="1329"/>
      <c r="AT52" s="1329"/>
      <c r="AU52" s="1329"/>
      <c r="AV52" s="1329"/>
      <c r="AW52" s="1329"/>
      <c r="AX52" s="1329"/>
      <c r="AY52" s="1329"/>
      <c r="AZ52" s="1329"/>
      <c r="BA52" s="1329"/>
      <c r="BB52" s="1329"/>
      <c r="BC52" s="1329"/>
    </row>
    <row r="53" spans="1:55" s="1" customFormat="1" ht="18.75" customHeight="1">
      <c r="A53" s="3"/>
      <c r="B53" s="666"/>
      <c r="C53" s="640"/>
      <c r="D53" s="667" t="s">
        <v>76</v>
      </c>
      <c r="E53" s="668">
        <v>24.975818700000005</v>
      </c>
      <c r="F53" s="668">
        <v>23.045868599999988</v>
      </c>
      <c r="G53" s="668">
        <v>22.124576699999974</v>
      </c>
      <c r="H53" s="668">
        <v>20.113660799999984</v>
      </c>
      <c r="I53" s="668">
        <v>19.035118399999984</v>
      </c>
      <c r="J53" s="668">
        <v>17.761204999999979</v>
      </c>
      <c r="K53" s="668">
        <v>21.634279800000016</v>
      </c>
      <c r="L53" s="668">
        <v>23.527694300000018</v>
      </c>
      <c r="M53" s="668">
        <v>23.57021619999999</v>
      </c>
      <c r="N53" s="668">
        <v>25.077546799999997</v>
      </c>
      <c r="O53" s="668">
        <v>24.318929699999991</v>
      </c>
      <c r="P53" s="670">
        <v>23.88842919999999</v>
      </c>
      <c r="Q53" s="1239">
        <f t="shared" si="5"/>
        <v>269.07334419999989</v>
      </c>
      <c r="R53" s="626"/>
      <c r="S53" s="626"/>
      <c r="T53" s="626"/>
      <c r="U53" s="1329"/>
      <c r="V53" s="1963"/>
      <c r="W53" s="1739" t="s">
        <v>267</v>
      </c>
      <c r="X53" s="1740" t="s">
        <v>280</v>
      </c>
      <c r="Y53" s="1722">
        <v>0.28408238000000013</v>
      </c>
      <c r="Z53" s="1716">
        <v>0.26841545999999994</v>
      </c>
      <c r="AA53" s="1716">
        <v>0.21571235999999988</v>
      </c>
      <c r="AB53" s="1716">
        <v>0.21076465000000008</v>
      </c>
      <c r="AC53" s="1716">
        <v>0.20046296000000005</v>
      </c>
      <c r="AD53" s="1716">
        <v>0.18313730000000084</v>
      </c>
      <c r="AE53" s="1716">
        <v>0.16675540000000005</v>
      </c>
      <c r="AF53" s="1716">
        <v>0.17638112999999986</v>
      </c>
      <c r="AG53" s="1716">
        <v>0.17436430999999988</v>
      </c>
      <c r="AH53" s="1716">
        <v>0.17453114000000008</v>
      </c>
      <c r="AI53" s="1716">
        <v>0.17185460999999991</v>
      </c>
      <c r="AJ53" s="1716">
        <v>0.16582596999999999</v>
      </c>
      <c r="AK53" s="1717">
        <v>2.3922876700000044</v>
      </c>
      <c r="AL53" s="1329"/>
      <c r="AM53" s="1329"/>
      <c r="AN53" s="1329"/>
      <c r="AO53" s="1329"/>
      <c r="AP53" s="1329"/>
      <c r="AQ53" s="1329"/>
      <c r="AR53" s="1329"/>
      <c r="AS53" s="1329"/>
      <c r="AT53" s="1329"/>
      <c r="AU53" s="1329"/>
      <c r="AV53" s="1329"/>
      <c r="AW53" s="1329"/>
      <c r="AX53" s="1329"/>
      <c r="AY53" s="1329"/>
      <c r="AZ53" s="1329"/>
      <c r="BA53" s="1329"/>
      <c r="BB53" s="1329"/>
      <c r="BC53" s="1329"/>
    </row>
    <row r="54" spans="1:55" s="1" customFormat="1" ht="18.75" customHeight="1">
      <c r="A54" s="3"/>
      <c r="B54" s="666">
        <v>9</v>
      </c>
      <c r="C54" s="640" t="s">
        <v>14</v>
      </c>
      <c r="D54" s="667" t="s">
        <v>76</v>
      </c>
      <c r="E54" s="668">
        <v>71.217376600000208</v>
      </c>
      <c r="F54" s="668">
        <v>67.531058999999914</v>
      </c>
      <c r="G54" s="668">
        <v>68.496149999999531</v>
      </c>
      <c r="H54" s="668">
        <v>63.91554469999943</v>
      </c>
      <c r="I54" s="668">
        <v>63.825705400000238</v>
      </c>
      <c r="J54" s="668">
        <v>66.090863600000233</v>
      </c>
      <c r="K54" s="668">
        <v>69.156865199999643</v>
      </c>
      <c r="L54" s="668">
        <v>68.847342100000077</v>
      </c>
      <c r="M54" s="668">
        <v>71.390163399999579</v>
      </c>
      <c r="N54" s="668">
        <v>73.656333200000034</v>
      </c>
      <c r="O54" s="668">
        <v>73.428597000000295</v>
      </c>
      <c r="P54" s="670">
        <v>74.814661099999668</v>
      </c>
      <c r="Q54" s="1239">
        <f t="shared" si="5"/>
        <v>832.3706612999988</v>
      </c>
      <c r="R54" s="626"/>
      <c r="S54" s="626"/>
      <c r="T54" s="626"/>
      <c r="U54" s="1329"/>
      <c r="V54" s="1963"/>
      <c r="W54" s="1741"/>
      <c r="X54" s="1740" t="s">
        <v>76</v>
      </c>
      <c r="Y54" s="1722">
        <v>154.6565915700005</v>
      </c>
      <c r="Z54" s="1716">
        <v>152.93174425000069</v>
      </c>
      <c r="AA54" s="1716">
        <v>147.09055614999991</v>
      </c>
      <c r="AB54" s="1716">
        <v>135.92861555000044</v>
      </c>
      <c r="AC54" s="1716">
        <v>135.07013078000003</v>
      </c>
      <c r="AD54" s="1716">
        <v>136.90498034999956</v>
      </c>
      <c r="AE54" s="1716">
        <v>142.24611593999924</v>
      </c>
      <c r="AF54" s="1716">
        <v>141.4237040299993</v>
      </c>
      <c r="AG54" s="1716">
        <v>138.94634885999974</v>
      </c>
      <c r="AH54" s="1716">
        <v>146.9538161600008</v>
      </c>
      <c r="AI54" s="1716">
        <v>147.85592678999984</v>
      </c>
      <c r="AJ54" s="1716">
        <v>159.86505134000083</v>
      </c>
      <c r="AK54" s="1717">
        <v>1739.8735817700051</v>
      </c>
      <c r="AL54" s="1329"/>
      <c r="AM54" s="1329"/>
      <c r="AN54" s="1329"/>
      <c r="AO54" s="1329"/>
      <c r="AP54" s="1329"/>
      <c r="AQ54" s="1329"/>
      <c r="AR54" s="1329"/>
      <c r="AS54" s="1329"/>
      <c r="AT54" s="1329"/>
      <c r="AU54" s="1329"/>
      <c r="AV54" s="1329"/>
      <c r="AW54" s="1329"/>
      <c r="AX54" s="1329"/>
      <c r="AY54" s="1329"/>
      <c r="AZ54" s="1329"/>
      <c r="BA54" s="1329"/>
      <c r="BB54" s="1329"/>
      <c r="BC54" s="1329"/>
    </row>
    <row r="55" spans="1:55" s="1" customFormat="1" ht="18.75" customHeight="1">
      <c r="A55" s="3"/>
      <c r="B55" s="662">
        <v>10</v>
      </c>
      <c r="C55" s="1254" t="s">
        <v>16</v>
      </c>
      <c r="D55" s="663" t="s">
        <v>280</v>
      </c>
      <c r="E55" s="664">
        <v>1.4569499999999996E-2</v>
      </c>
      <c r="F55" s="664">
        <v>1.4622900000000001E-2</v>
      </c>
      <c r="G55" s="664">
        <v>1.4488799999999998E-2</v>
      </c>
      <c r="H55" s="664">
        <v>1.4274299999999998E-2</v>
      </c>
      <c r="I55" s="664">
        <v>1.4021999999999996E-2</v>
      </c>
      <c r="J55" s="664">
        <v>1.3737599999999996E-2</v>
      </c>
      <c r="K55" s="664">
        <v>1.33338E-2</v>
      </c>
      <c r="L55" s="664">
        <v>1.4427000000000002E-2</v>
      </c>
      <c r="M55" s="664">
        <v>1.44432E-2</v>
      </c>
      <c r="N55" s="664">
        <v>1.4513699999999999E-2</v>
      </c>
      <c r="O55" s="664">
        <v>1.4757599999999999E-2</v>
      </c>
      <c r="P55" s="665">
        <v>1.4789400000000003E-2</v>
      </c>
      <c r="Q55" s="1238">
        <f t="shared" si="5"/>
        <v>0.17197979999999999</v>
      </c>
      <c r="R55" s="627"/>
      <c r="S55" s="627"/>
      <c r="T55" s="627"/>
      <c r="U55" s="1329"/>
      <c r="V55" s="1963"/>
      <c r="W55" s="1739" t="s">
        <v>268</v>
      </c>
      <c r="X55" s="1740" t="s">
        <v>76</v>
      </c>
      <c r="Y55" s="1722">
        <v>523.45364063000147</v>
      </c>
      <c r="Z55" s="1716">
        <v>544.46161476000066</v>
      </c>
      <c r="AA55" s="1716">
        <v>493.24892295000126</v>
      </c>
      <c r="AB55" s="1716">
        <v>442.38077879999969</v>
      </c>
      <c r="AC55" s="1716">
        <v>441.76510619000129</v>
      </c>
      <c r="AD55" s="1716">
        <v>408.62566312999996</v>
      </c>
      <c r="AE55" s="1716">
        <v>437.25385009999775</v>
      </c>
      <c r="AF55" s="1716">
        <v>452.10520349999888</v>
      </c>
      <c r="AG55" s="1716">
        <v>459.68054673000046</v>
      </c>
      <c r="AH55" s="1716">
        <v>459.91413750999817</v>
      </c>
      <c r="AI55" s="1716">
        <v>465.2222342399981</v>
      </c>
      <c r="AJ55" s="1716">
        <v>466.58160582999955</v>
      </c>
      <c r="AK55" s="1717">
        <v>5594.6933043699755</v>
      </c>
      <c r="AL55" s="1329"/>
      <c r="AM55" s="1329"/>
      <c r="AN55" s="1329"/>
      <c r="AO55" s="1329"/>
      <c r="AP55" s="1329"/>
      <c r="AQ55" s="1329"/>
      <c r="AR55" s="1329"/>
      <c r="AS55" s="1329"/>
      <c r="AT55" s="1329"/>
      <c r="AU55" s="1329"/>
      <c r="AV55" s="1329"/>
      <c r="AW55" s="1329"/>
      <c r="AX55" s="1329"/>
      <c r="AY55" s="1329"/>
      <c r="AZ55" s="1329"/>
      <c r="BA55" s="1329"/>
      <c r="BB55" s="1329"/>
      <c r="BC55" s="1329"/>
    </row>
    <row r="56" spans="1:55" s="1" customFormat="1" ht="18.75" customHeight="1">
      <c r="A56" s="3"/>
      <c r="B56" s="666"/>
      <c r="C56" s="640"/>
      <c r="D56" s="667" t="s">
        <v>76</v>
      </c>
      <c r="E56" s="668">
        <v>118.6007889900001</v>
      </c>
      <c r="F56" s="668">
        <v>117.36051791999982</v>
      </c>
      <c r="G56" s="668">
        <v>108.14377175000028</v>
      </c>
      <c r="H56" s="668">
        <v>101.03786879999961</v>
      </c>
      <c r="I56" s="668">
        <v>97.994267140000034</v>
      </c>
      <c r="J56" s="668">
        <v>96.044385709999844</v>
      </c>
      <c r="K56" s="668">
        <v>101.42754066999979</v>
      </c>
      <c r="L56" s="668">
        <v>102.96317482000018</v>
      </c>
      <c r="M56" s="668">
        <v>106.15760796000013</v>
      </c>
      <c r="N56" s="668">
        <v>115.16487461</v>
      </c>
      <c r="O56" s="668">
        <v>117.40173235999997</v>
      </c>
      <c r="P56" s="670">
        <v>120.58805935000012</v>
      </c>
      <c r="Q56" s="1239">
        <f t="shared" si="5"/>
        <v>1302.8845900799997</v>
      </c>
      <c r="R56" s="627"/>
      <c r="S56" s="627"/>
      <c r="T56" s="627"/>
      <c r="U56" s="1329"/>
      <c r="V56" s="1963"/>
      <c r="W56" s="1739" t="s">
        <v>269</v>
      </c>
      <c r="X56" s="1740" t="s">
        <v>280</v>
      </c>
      <c r="Y56" s="1722">
        <v>4.6800600000000005E-2</v>
      </c>
      <c r="Z56" s="1716">
        <v>5.2875799999999987E-2</v>
      </c>
      <c r="AA56" s="1716">
        <v>5.1320899999999996E-2</v>
      </c>
      <c r="AB56" s="1716">
        <v>5.0475599999999995E-2</v>
      </c>
      <c r="AC56" s="1716">
        <v>5.0600400000000011E-2</v>
      </c>
      <c r="AD56" s="1716">
        <v>4.2126000000000004E-2</v>
      </c>
      <c r="AE56" s="1716">
        <v>3.6535399999999996E-2</v>
      </c>
      <c r="AF56" s="1716">
        <v>4.6346999999999992E-2</v>
      </c>
      <c r="AG56" s="1716">
        <v>4.2467000000000005E-2</v>
      </c>
      <c r="AH56" s="1716">
        <v>3.5505999999999996E-2</v>
      </c>
      <c r="AI56" s="1716">
        <v>5.1831499999999989E-2</v>
      </c>
      <c r="AJ56" s="1716">
        <v>6.7643899999999993E-2</v>
      </c>
      <c r="AK56" s="1717">
        <v>0.5745301000000006</v>
      </c>
      <c r="AL56" s="1329"/>
      <c r="AM56" s="1329"/>
      <c r="AN56" s="1329"/>
      <c r="AO56" s="1329"/>
      <c r="AP56" s="1329"/>
      <c r="AQ56" s="1329"/>
      <c r="AR56" s="1329"/>
      <c r="AS56" s="1329"/>
      <c r="AT56" s="1329"/>
      <c r="AU56" s="1329"/>
      <c r="AV56" s="1329"/>
      <c r="AW56" s="1329"/>
      <c r="AX56" s="1329"/>
      <c r="AY56" s="1329"/>
      <c r="AZ56" s="1329"/>
      <c r="BA56" s="1329"/>
      <c r="BB56" s="1329"/>
      <c r="BC56" s="1329"/>
    </row>
    <row r="57" spans="1:55" s="1" customFormat="1" ht="18.75" customHeight="1">
      <c r="A57" s="3"/>
      <c r="B57" s="662">
        <v>11</v>
      </c>
      <c r="C57" s="641" t="s">
        <v>19</v>
      </c>
      <c r="D57" s="667" t="s">
        <v>76</v>
      </c>
      <c r="E57" s="668">
        <v>66.788750699999909</v>
      </c>
      <c r="F57" s="668">
        <v>64.144408700000085</v>
      </c>
      <c r="G57" s="668">
        <v>63.285082409999966</v>
      </c>
      <c r="H57" s="668">
        <v>54.860097879999913</v>
      </c>
      <c r="I57" s="668">
        <v>56.507304999999917</v>
      </c>
      <c r="J57" s="668">
        <v>56.701982880000024</v>
      </c>
      <c r="K57" s="668">
        <v>60.262172219999854</v>
      </c>
      <c r="L57" s="668">
        <v>61.142793570000322</v>
      </c>
      <c r="M57" s="668">
        <v>61.064857720000099</v>
      </c>
      <c r="N57" s="668">
        <v>64.966887760000162</v>
      </c>
      <c r="O57" s="668">
        <v>62.863424929999773</v>
      </c>
      <c r="P57" s="670">
        <v>73.037511050000006</v>
      </c>
      <c r="Q57" s="1239">
        <f t="shared" si="5"/>
        <v>745.62527482000007</v>
      </c>
      <c r="R57" s="627"/>
      <c r="S57" s="627"/>
      <c r="T57" s="627"/>
      <c r="U57" s="1329"/>
      <c r="V57" s="1963"/>
      <c r="W57" s="1741"/>
      <c r="X57" s="1740" t="s">
        <v>76</v>
      </c>
      <c r="Y57" s="1722">
        <v>2.1037706999999997</v>
      </c>
      <c r="Z57" s="1716">
        <v>1.9439657000000006</v>
      </c>
      <c r="AA57" s="1716">
        <v>1.9786832999999999</v>
      </c>
      <c r="AB57" s="1716">
        <v>1.5632540999999991</v>
      </c>
      <c r="AC57" s="1716">
        <v>1.3993586999999998</v>
      </c>
      <c r="AD57" s="1716">
        <v>1.1019326000000005</v>
      </c>
      <c r="AE57" s="1716">
        <v>0.98701680000000025</v>
      </c>
      <c r="AF57" s="1716">
        <v>2.0685678999999997</v>
      </c>
      <c r="AG57" s="1716">
        <v>1.1335111000000004</v>
      </c>
      <c r="AH57" s="1716">
        <v>1.2357293999999996</v>
      </c>
      <c r="AI57" s="1716">
        <v>1.3764458000000002</v>
      </c>
      <c r="AJ57" s="1716">
        <v>1.5837259000000012</v>
      </c>
      <c r="AK57" s="1717">
        <v>18.475961999999964</v>
      </c>
      <c r="AL57" s="1329"/>
      <c r="AM57" s="1329"/>
      <c r="AN57" s="1329"/>
      <c r="AO57" s="1329"/>
      <c r="AP57" s="1329"/>
      <c r="AQ57" s="1329"/>
      <c r="AR57" s="1329"/>
      <c r="AS57" s="1329"/>
      <c r="AT57" s="1329"/>
      <c r="AU57" s="1329"/>
      <c r="AV57" s="1329"/>
      <c r="AW57" s="1329"/>
      <c r="AX57" s="1329"/>
      <c r="AY57" s="1329"/>
      <c r="AZ57" s="1329"/>
      <c r="BA57" s="1329"/>
      <c r="BB57" s="1329"/>
      <c r="BC57" s="1329"/>
    </row>
    <row r="58" spans="1:55" s="1" customFormat="1" ht="18.75" customHeight="1">
      <c r="A58" s="3"/>
      <c r="B58" s="662">
        <v>12</v>
      </c>
      <c r="C58" s="1255" t="s">
        <v>20</v>
      </c>
      <c r="D58" s="663" t="s">
        <v>76</v>
      </c>
      <c r="E58" s="660">
        <v>35.758144699999924</v>
      </c>
      <c r="F58" s="660">
        <v>33.567805800000002</v>
      </c>
      <c r="G58" s="660">
        <v>32.832667199999982</v>
      </c>
      <c r="H58" s="660">
        <v>31.74613389999999</v>
      </c>
      <c r="I58" s="660">
        <v>29.478698399999931</v>
      </c>
      <c r="J58" s="660">
        <v>29.103771099999999</v>
      </c>
      <c r="K58" s="660">
        <v>30.513627100000019</v>
      </c>
      <c r="L58" s="660">
        <v>30.34543360000001</v>
      </c>
      <c r="M58" s="660">
        <v>30.610969549999997</v>
      </c>
      <c r="N58" s="660">
        <v>31.9557711</v>
      </c>
      <c r="O58" s="660">
        <v>31.387807999999957</v>
      </c>
      <c r="P58" s="661">
        <v>34.65621900000005</v>
      </c>
      <c r="Q58" s="1234">
        <f t="shared" si="5"/>
        <v>381.95704944999977</v>
      </c>
      <c r="R58" s="627"/>
      <c r="S58" s="627"/>
      <c r="T58" s="627"/>
      <c r="U58" s="1329"/>
      <c r="V58" s="1963"/>
      <c r="W58" s="1739" t="s">
        <v>30</v>
      </c>
      <c r="X58" s="1740" t="s">
        <v>76</v>
      </c>
      <c r="Y58" s="1722">
        <v>0.98279889999999992</v>
      </c>
      <c r="Z58" s="1716">
        <v>0.89893769999999984</v>
      </c>
      <c r="AA58" s="1716">
        <v>0.88106899999999988</v>
      </c>
      <c r="AB58" s="1716">
        <v>0.8145365</v>
      </c>
      <c r="AC58" s="1716">
        <v>0.85137629999999986</v>
      </c>
      <c r="AD58" s="1716">
        <v>0.89249459999999992</v>
      </c>
      <c r="AE58" s="1716">
        <v>0.9104519000000002</v>
      </c>
      <c r="AF58" s="1716">
        <v>0.89787709999999998</v>
      </c>
      <c r="AG58" s="1716">
        <v>0.89140370000000002</v>
      </c>
      <c r="AH58" s="1716">
        <v>0.98794189999999971</v>
      </c>
      <c r="AI58" s="1716">
        <v>0.99802769999999985</v>
      </c>
      <c r="AJ58" s="1716">
        <v>1.0188964</v>
      </c>
      <c r="AK58" s="1717">
        <v>11.025811700000002</v>
      </c>
      <c r="AL58" s="1329"/>
      <c r="AM58" s="1329"/>
      <c r="AN58" s="1329"/>
      <c r="AO58" s="1329"/>
      <c r="AP58" s="1329"/>
      <c r="AQ58" s="1329"/>
      <c r="AR58" s="1329"/>
      <c r="AS58" s="1329"/>
      <c r="AT58" s="1329"/>
      <c r="AU58" s="1329"/>
      <c r="AV58" s="1329"/>
      <c r="AW58" s="1329"/>
      <c r="AX58" s="1329"/>
      <c r="AY58" s="1329"/>
      <c r="AZ58" s="1329"/>
      <c r="BA58" s="1329"/>
      <c r="BB58" s="1329"/>
      <c r="BC58" s="1329"/>
    </row>
    <row r="59" spans="1:55" s="1" customFormat="1" ht="34.5" customHeight="1">
      <c r="A59" s="3"/>
      <c r="B59" s="669">
        <v>13</v>
      </c>
      <c r="C59" s="571" t="s">
        <v>265</v>
      </c>
      <c r="D59" s="651" t="s">
        <v>76</v>
      </c>
      <c r="E59" s="671">
        <v>0.12538379999999999</v>
      </c>
      <c r="F59" s="671">
        <v>0.12151560000000002</v>
      </c>
      <c r="G59" s="671">
        <v>0.12630060000000001</v>
      </c>
      <c r="H59" s="671">
        <v>0.12723879999999996</v>
      </c>
      <c r="I59" s="671">
        <v>0.12150849999999999</v>
      </c>
      <c r="J59" s="671">
        <v>0.12278190000000001</v>
      </c>
      <c r="K59" s="671">
        <v>0.12040909999999999</v>
      </c>
      <c r="L59" s="671">
        <v>0.1287855</v>
      </c>
      <c r="M59" s="671">
        <v>0.1344188</v>
      </c>
      <c r="N59" s="671">
        <v>0.13772380000000001</v>
      </c>
      <c r="O59" s="671">
        <v>0.1943174</v>
      </c>
      <c r="P59" s="672">
        <v>0.1947528</v>
      </c>
      <c r="Q59" s="1240">
        <f t="shared" si="5"/>
        <v>1.6551366000000001</v>
      </c>
      <c r="R59" s="626"/>
      <c r="S59" s="626"/>
      <c r="T59" s="626"/>
      <c r="U59" s="1329"/>
      <c r="V59" s="1963"/>
      <c r="W59" s="1739" t="s">
        <v>32</v>
      </c>
      <c r="X59" s="1740" t="s">
        <v>280</v>
      </c>
      <c r="Y59" s="1722">
        <v>0.23439650000000001</v>
      </c>
      <c r="Z59" s="1716">
        <v>0.22187710000000002</v>
      </c>
      <c r="AA59" s="1716">
        <v>0.21526929999999997</v>
      </c>
      <c r="AB59" s="1716">
        <v>0.21386159999999999</v>
      </c>
      <c r="AC59" s="1716">
        <v>0.20757709999999996</v>
      </c>
      <c r="AD59" s="1716">
        <v>0.18735750000000001</v>
      </c>
      <c r="AE59" s="1716">
        <v>0.21044910000000006</v>
      </c>
      <c r="AF59" s="1716">
        <v>0.20901719999999999</v>
      </c>
      <c r="AG59" s="1716">
        <v>0.21076789999999995</v>
      </c>
      <c r="AH59" s="1716">
        <v>0.21776469999999998</v>
      </c>
      <c r="AI59" s="1716">
        <v>0.21185759999999998</v>
      </c>
      <c r="AJ59" s="1716">
        <v>0.23002800000000001</v>
      </c>
      <c r="AK59" s="1717">
        <v>2.5702235999999998</v>
      </c>
      <c r="AL59" s="1329"/>
      <c r="AM59" s="1329"/>
      <c r="AN59" s="1329"/>
      <c r="AO59" s="1329"/>
      <c r="AP59" s="1329"/>
      <c r="AQ59" s="1329"/>
      <c r="AR59" s="1329"/>
      <c r="AS59" s="1329"/>
      <c r="AT59" s="1329"/>
      <c r="AU59" s="1329"/>
      <c r="AV59" s="1329"/>
      <c r="AW59" s="1329"/>
      <c r="AX59" s="1329"/>
      <c r="AY59" s="1329"/>
      <c r="AZ59" s="1329"/>
      <c r="BA59" s="1329"/>
      <c r="BB59" s="1329"/>
      <c r="BC59" s="1329"/>
    </row>
    <row r="60" spans="1:55" s="1" customFormat="1" ht="34.5" customHeight="1">
      <c r="A60" s="3"/>
      <c r="B60" s="669">
        <v>14</v>
      </c>
      <c r="C60" s="571" t="s">
        <v>266</v>
      </c>
      <c r="D60" s="651" t="s">
        <v>280</v>
      </c>
      <c r="E60" s="671">
        <v>0.27235429999999988</v>
      </c>
      <c r="F60" s="671">
        <v>0.25632660000000013</v>
      </c>
      <c r="G60" s="671">
        <v>0.25103200000000003</v>
      </c>
      <c r="H60" s="671">
        <v>0.24903890000000001</v>
      </c>
      <c r="I60" s="671">
        <v>0.26542170000000004</v>
      </c>
      <c r="J60" s="671">
        <v>0.26406299999999988</v>
      </c>
      <c r="K60" s="671">
        <v>0.27553470000000008</v>
      </c>
      <c r="L60" s="671">
        <v>0.29733310000000013</v>
      </c>
      <c r="M60" s="671">
        <v>0.3087017999999998</v>
      </c>
      <c r="N60" s="671">
        <v>0.32782839999999991</v>
      </c>
      <c r="O60" s="671">
        <v>0.29937150000000007</v>
      </c>
      <c r="P60" s="672">
        <v>0.30966940000000004</v>
      </c>
      <c r="Q60" s="1240">
        <f t="shared" si="5"/>
        <v>3.3766754000000003</v>
      </c>
      <c r="R60" s="626"/>
      <c r="S60" s="626"/>
      <c r="T60" s="626"/>
      <c r="U60" s="1329"/>
      <c r="V60" s="1963"/>
      <c r="W60" s="1741"/>
      <c r="X60" s="1740" t="s">
        <v>76</v>
      </c>
      <c r="Y60" s="1722">
        <v>89.072138299999708</v>
      </c>
      <c r="Z60" s="1716">
        <v>82.544684900000348</v>
      </c>
      <c r="AA60" s="1716">
        <v>83.485541899999788</v>
      </c>
      <c r="AB60" s="1716">
        <v>77.500307700000221</v>
      </c>
      <c r="AC60" s="1716">
        <v>74.18339850000001</v>
      </c>
      <c r="AD60" s="1716">
        <v>70.891291399999943</v>
      </c>
      <c r="AE60" s="1716">
        <v>78.704155100000193</v>
      </c>
      <c r="AF60" s="1716">
        <v>81.655758499999862</v>
      </c>
      <c r="AG60" s="1716">
        <v>81.080979500000339</v>
      </c>
      <c r="AH60" s="1716">
        <v>85.625824299999877</v>
      </c>
      <c r="AI60" s="1716">
        <v>82.966063600000069</v>
      </c>
      <c r="AJ60" s="1716">
        <v>86.584966199999783</v>
      </c>
      <c r="AK60" s="1717">
        <v>974.29510990001143</v>
      </c>
      <c r="AL60" s="1329"/>
      <c r="AM60" s="1329"/>
      <c r="AN60" s="1329"/>
      <c r="AO60" s="1329"/>
      <c r="AP60" s="1329"/>
      <c r="AQ60" s="1329"/>
      <c r="AR60" s="1329"/>
      <c r="AS60" s="1329"/>
      <c r="AT60" s="1329"/>
      <c r="AU60" s="1329"/>
      <c r="AV60" s="1329"/>
      <c r="AW60" s="1329"/>
      <c r="AX60" s="1329"/>
      <c r="AY60" s="1329"/>
      <c r="AZ60" s="1329"/>
      <c r="BA60" s="1329"/>
      <c r="BB60" s="1329"/>
      <c r="BC60" s="1329"/>
    </row>
    <row r="61" spans="1:55" s="1" customFormat="1" ht="34.5" customHeight="1">
      <c r="A61" s="3"/>
      <c r="B61" s="669">
        <v>15</v>
      </c>
      <c r="C61" s="571" t="s">
        <v>22</v>
      </c>
      <c r="D61" s="651" t="s">
        <v>76</v>
      </c>
      <c r="E61" s="671">
        <v>1.1445125999999997</v>
      </c>
      <c r="F61" s="671">
        <v>1.0988405000000001</v>
      </c>
      <c r="G61" s="671">
        <v>1.1074318000000005</v>
      </c>
      <c r="H61" s="671">
        <v>1.0852829000000004</v>
      </c>
      <c r="I61" s="671">
        <v>1.0201662</v>
      </c>
      <c r="J61" s="671">
        <v>0.97935990000000028</v>
      </c>
      <c r="K61" s="671">
        <v>0.93038889999999985</v>
      </c>
      <c r="L61" s="671">
        <v>0.92109419999999975</v>
      </c>
      <c r="M61" s="671">
        <v>0.93950789999999995</v>
      </c>
      <c r="N61" s="671">
        <v>0.96769520000000009</v>
      </c>
      <c r="O61" s="671">
        <v>0.98594969999999948</v>
      </c>
      <c r="P61" s="672">
        <v>1.1831352000000002</v>
      </c>
      <c r="Q61" s="1240">
        <f t="shared" si="5"/>
        <v>12.363365</v>
      </c>
      <c r="R61" s="626"/>
      <c r="S61" s="626"/>
      <c r="T61" s="626"/>
      <c r="U61" s="1329"/>
      <c r="V61" s="1963"/>
      <c r="W61" s="1739" t="s">
        <v>49</v>
      </c>
      <c r="X61" s="1740" t="s">
        <v>280</v>
      </c>
      <c r="Y61" s="1722">
        <v>34.63538027999995</v>
      </c>
      <c r="Z61" s="1716">
        <v>32.819168859999877</v>
      </c>
      <c r="AA61" s="1716">
        <v>31.404862659999932</v>
      </c>
      <c r="AB61" s="1716">
        <v>27.539716250000119</v>
      </c>
      <c r="AC61" s="1716">
        <v>27.084493460000029</v>
      </c>
      <c r="AD61" s="1716">
        <v>26.93963200000001</v>
      </c>
      <c r="AE61" s="1716">
        <v>30.922760399999987</v>
      </c>
      <c r="AF61" s="1716">
        <v>32.106330629999995</v>
      </c>
      <c r="AG61" s="1716">
        <v>32.911706810000013</v>
      </c>
      <c r="AH61" s="1716">
        <v>33.843083440000065</v>
      </c>
      <c r="AI61" s="1716">
        <v>32.535215509999929</v>
      </c>
      <c r="AJ61" s="1716">
        <v>33.446082670000052</v>
      </c>
      <c r="AK61" s="1717">
        <v>376.18843297000211</v>
      </c>
      <c r="AL61" s="1329"/>
      <c r="AM61" s="1329"/>
      <c r="AN61" s="1329"/>
      <c r="AO61" s="1329"/>
      <c r="AP61" s="1329"/>
      <c r="AQ61" s="1329"/>
      <c r="AR61" s="1329"/>
      <c r="AS61" s="1329"/>
      <c r="AT61" s="1329"/>
      <c r="AU61" s="1329"/>
      <c r="AV61" s="1329"/>
      <c r="AW61" s="1329"/>
      <c r="AX61" s="1329"/>
      <c r="AY61" s="1329"/>
      <c r="AZ61" s="1329"/>
      <c r="BA61" s="1329"/>
      <c r="BB61" s="1329"/>
      <c r="BC61" s="1329"/>
    </row>
    <row r="62" spans="1:55" s="1" customFormat="1" ht="34.5" customHeight="1">
      <c r="A62" s="3"/>
      <c r="B62" s="669">
        <v>16</v>
      </c>
      <c r="C62" s="571" t="s">
        <v>24</v>
      </c>
      <c r="D62" s="651" t="s">
        <v>76</v>
      </c>
      <c r="E62" s="671">
        <v>2.8790879000000005</v>
      </c>
      <c r="F62" s="671">
        <v>2.7227271999999965</v>
      </c>
      <c r="G62" s="671">
        <v>2.6294962999999996</v>
      </c>
      <c r="H62" s="671">
        <v>2.3643229000000003</v>
      </c>
      <c r="I62" s="671">
        <v>2.3386850000000026</v>
      </c>
      <c r="J62" s="671">
        <v>2.692657999999998</v>
      </c>
      <c r="K62" s="671">
        <v>2.7374437999999981</v>
      </c>
      <c r="L62" s="671">
        <v>2.1010629000000001</v>
      </c>
      <c r="M62" s="671">
        <v>2.2659288000000011</v>
      </c>
      <c r="N62" s="671">
        <v>2.211415600000004</v>
      </c>
      <c r="O62" s="671">
        <v>2.3598993000000008</v>
      </c>
      <c r="P62" s="672">
        <v>2.3973455000000001</v>
      </c>
      <c r="Q62" s="1240">
        <f t="shared" si="5"/>
        <v>29.700073199999999</v>
      </c>
      <c r="R62" s="626"/>
      <c r="S62" s="626"/>
      <c r="T62" s="626"/>
      <c r="U62" s="1329"/>
      <c r="V62" s="1963"/>
      <c r="W62" s="1741"/>
      <c r="X62" s="1740" t="s">
        <v>76</v>
      </c>
      <c r="Y62" s="1722">
        <v>1893.6072356899874</v>
      </c>
      <c r="Z62" s="1716">
        <v>1892.0979139399749</v>
      </c>
      <c r="AA62" s="1716">
        <v>1776.1323177699974</v>
      </c>
      <c r="AB62" s="1716">
        <v>1579.5606844299868</v>
      </c>
      <c r="AC62" s="1716">
        <v>1548.9545851099861</v>
      </c>
      <c r="AD62" s="1716">
        <v>1524.3743129600134</v>
      </c>
      <c r="AE62" s="1716">
        <v>1615.8894209299929</v>
      </c>
      <c r="AF62" s="1716">
        <v>1682.8249121199824</v>
      </c>
      <c r="AG62" s="1716">
        <v>1688.6396019100009</v>
      </c>
      <c r="AH62" s="1716">
        <v>1761.622459029991</v>
      </c>
      <c r="AI62" s="1716">
        <v>1757.6810070299773</v>
      </c>
      <c r="AJ62" s="1716">
        <v>1795.7881606600085</v>
      </c>
      <c r="AK62" s="1717">
        <v>20517.17261157971</v>
      </c>
      <c r="AL62" s="1329"/>
      <c r="AM62" s="1329"/>
      <c r="AN62" s="1329"/>
      <c r="AO62" s="1329"/>
      <c r="AP62" s="1329"/>
      <c r="AQ62" s="1329"/>
      <c r="AR62" s="1329"/>
      <c r="AS62" s="1329"/>
      <c r="AT62" s="1329"/>
      <c r="AU62" s="1329"/>
      <c r="AV62" s="1329"/>
      <c r="AW62" s="1329"/>
      <c r="AX62" s="1329"/>
      <c r="AY62" s="1329"/>
      <c r="AZ62" s="1329"/>
      <c r="BA62" s="1329"/>
      <c r="BB62" s="1329"/>
      <c r="BC62" s="1329"/>
    </row>
    <row r="63" spans="1:55" s="1" customFormat="1" ht="34.5" customHeight="1">
      <c r="A63" s="3"/>
      <c r="B63" s="669">
        <v>17</v>
      </c>
      <c r="C63" s="571" t="s">
        <v>26</v>
      </c>
      <c r="D63" s="651" t="s">
        <v>76</v>
      </c>
      <c r="E63" s="671">
        <v>1.3961300000000003</v>
      </c>
      <c r="F63" s="671">
        <v>1.3587109000000004</v>
      </c>
      <c r="G63" s="671">
        <v>1.2630538999999998</v>
      </c>
      <c r="H63" s="671">
        <v>1.2871049999999993</v>
      </c>
      <c r="I63" s="671">
        <v>1.1353134</v>
      </c>
      <c r="J63" s="671">
        <v>1.1624099999999995</v>
      </c>
      <c r="K63" s="671">
        <v>1.1852410999999996</v>
      </c>
      <c r="L63" s="671">
        <v>1.2580511999999993</v>
      </c>
      <c r="M63" s="671">
        <v>1.3010083000000012</v>
      </c>
      <c r="N63" s="671">
        <v>1.2923987000000003</v>
      </c>
      <c r="O63" s="671">
        <v>1.4259744000000008</v>
      </c>
      <c r="P63" s="672">
        <v>1.3927449000000005</v>
      </c>
      <c r="Q63" s="1240">
        <f t="shared" si="5"/>
        <v>15.4581418</v>
      </c>
      <c r="R63" s="626"/>
      <c r="S63" s="626"/>
      <c r="T63" s="626"/>
      <c r="U63" s="1329"/>
      <c r="V63" s="1963"/>
      <c r="AL63" s="1329"/>
      <c r="AM63" s="1329"/>
      <c r="AN63" s="1329"/>
      <c r="AO63" s="1329"/>
      <c r="AP63" s="1329"/>
      <c r="AQ63" s="1329"/>
      <c r="AR63" s="1329"/>
      <c r="AS63" s="1329"/>
      <c r="AT63" s="1329"/>
      <c r="AU63" s="1329"/>
      <c r="AV63" s="1329"/>
      <c r="AW63" s="1329"/>
      <c r="AX63" s="1329"/>
      <c r="AY63" s="1329"/>
      <c r="AZ63" s="1329"/>
      <c r="BA63" s="1329"/>
      <c r="BB63" s="1329"/>
      <c r="BC63" s="1329"/>
    </row>
    <row r="64" spans="1:55" s="1" customFormat="1" ht="18.75" customHeight="1">
      <c r="A64" s="3"/>
      <c r="B64" s="662">
        <v>18</v>
      </c>
      <c r="C64" s="1254" t="s">
        <v>237</v>
      </c>
      <c r="D64" s="663" t="s">
        <v>280</v>
      </c>
      <c r="E64" s="664">
        <v>0.62206450000000024</v>
      </c>
      <c r="F64" s="664">
        <v>0.63049149999999932</v>
      </c>
      <c r="G64" s="664">
        <v>0.6076357999999995</v>
      </c>
      <c r="H64" s="664">
        <v>0.60442460000000042</v>
      </c>
      <c r="I64" s="664">
        <v>0.56372860000000047</v>
      </c>
      <c r="J64" s="664">
        <v>0.55083699999999935</v>
      </c>
      <c r="K64" s="664">
        <v>0.61798419999999976</v>
      </c>
      <c r="L64" s="664">
        <v>0.60078999999999927</v>
      </c>
      <c r="M64" s="664">
        <v>0.47195420000000021</v>
      </c>
      <c r="N64" s="664">
        <v>0.6697183000000001</v>
      </c>
      <c r="O64" s="664">
        <v>0.64287059999999918</v>
      </c>
      <c r="P64" s="665">
        <v>0.63212009999999974</v>
      </c>
      <c r="Q64" s="1238">
        <f t="shared" si="5"/>
        <v>7.2146193999999975</v>
      </c>
      <c r="R64" s="626"/>
      <c r="S64" s="626"/>
      <c r="T64" s="626"/>
      <c r="U64" s="1329"/>
      <c r="V64" s="1329"/>
      <c r="W64" s="1329"/>
      <c r="X64" s="1329"/>
      <c r="Y64" s="1329"/>
      <c r="Z64" s="1329"/>
      <c r="AA64" s="1329"/>
      <c r="AB64" s="1329"/>
      <c r="AC64" s="1329"/>
      <c r="AD64" s="1329"/>
      <c r="AE64" s="1329"/>
      <c r="AF64" s="1329"/>
      <c r="AG64" s="1329"/>
      <c r="AH64" s="1329"/>
      <c r="AI64" s="1329"/>
      <c r="AJ64" s="1329"/>
      <c r="AK64" s="1329"/>
      <c r="AL64" s="1329"/>
      <c r="AM64" s="1329"/>
      <c r="AN64" s="1329"/>
      <c r="AO64" s="1329"/>
      <c r="AP64" s="1329"/>
      <c r="AQ64" s="1329"/>
      <c r="AR64" s="1329"/>
      <c r="AS64" s="1329"/>
      <c r="AT64" s="1329"/>
      <c r="AU64" s="1329"/>
      <c r="AV64" s="1329"/>
      <c r="AW64" s="1329"/>
      <c r="AX64" s="1329"/>
      <c r="AY64" s="1329"/>
      <c r="AZ64" s="1329"/>
      <c r="BA64" s="1329"/>
      <c r="BB64" s="1329"/>
      <c r="BC64" s="1329"/>
    </row>
    <row r="65" spans="1:55" s="1" customFormat="1" ht="18.75" customHeight="1">
      <c r="A65" s="3"/>
      <c r="B65" s="666"/>
      <c r="C65" s="640"/>
      <c r="D65" s="667" t="s">
        <v>76</v>
      </c>
      <c r="E65" s="668">
        <v>579.95960499999842</v>
      </c>
      <c r="F65" s="668">
        <v>587.12966119999953</v>
      </c>
      <c r="G65" s="668">
        <v>548.01517260000128</v>
      </c>
      <c r="H65" s="668">
        <v>459.76812929999892</v>
      </c>
      <c r="I65" s="668">
        <v>449.77734229999987</v>
      </c>
      <c r="J65" s="668">
        <v>461.83375899999885</v>
      </c>
      <c r="K65" s="668">
        <v>483.5767285000012</v>
      </c>
      <c r="L65" s="668">
        <v>511.82981719999958</v>
      </c>
      <c r="M65" s="668">
        <v>511.79791790000007</v>
      </c>
      <c r="N65" s="668">
        <v>539.93520199999921</v>
      </c>
      <c r="O65" s="668">
        <v>532.12549490000094</v>
      </c>
      <c r="P65" s="670">
        <v>531.05372010000133</v>
      </c>
      <c r="Q65" s="1239">
        <f t="shared" si="5"/>
        <v>6196.8025499999994</v>
      </c>
      <c r="R65" s="626"/>
      <c r="S65" s="626"/>
      <c r="T65" s="626"/>
      <c r="U65" s="1329"/>
      <c r="V65" s="1329"/>
      <c r="W65" s="1329"/>
      <c r="X65" s="1329"/>
      <c r="Y65" s="1329"/>
      <c r="Z65" s="1329"/>
      <c r="AA65" s="1329"/>
      <c r="AB65" s="1329"/>
      <c r="AC65" s="1329"/>
      <c r="AD65" s="1329"/>
      <c r="AE65" s="1329"/>
      <c r="AF65" s="1329"/>
      <c r="AG65" s="1329"/>
      <c r="AH65" s="1329"/>
      <c r="AI65" s="1329"/>
      <c r="AJ65" s="1329"/>
      <c r="AK65" s="1329"/>
      <c r="AL65" s="1329"/>
      <c r="AM65" s="1329"/>
      <c r="AN65" s="1329"/>
      <c r="AO65" s="1329"/>
      <c r="AP65" s="1329"/>
      <c r="AQ65" s="1329"/>
      <c r="AR65" s="1329"/>
      <c r="AS65" s="1329"/>
      <c r="AT65" s="1329"/>
      <c r="AU65" s="1329"/>
      <c r="AV65" s="1329"/>
      <c r="AW65" s="1329"/>
      <c r="AX65" s="1329"/>
      <c r="AY65" s="1329"/>
      <c r="AZ65" s="1329"/>
      <c r="BA65" s="1329"/>
      <c r="BB65" s="1329"/>
      <c r="BC65" s="1329"/>
    </row>
    <row r="66" spans="1:55" s="1" customFormat="1" ht="18.75" customHeight="1">
      <c r="A66" s="3"/>
      <c r="B66" s="662">
        <v>19</v>
      </c>
      <c r="C66" s="1254" t="s">
        <v>267</v>
      </c>
      <c r="D66" s="663" t="s">
        <v>280</v>
      </c>
      <c r="E66" s="664">
        <v>0.28408238000000013</v>
      </c>
      <c r="F66" s="664">
        <v>0.26841545999999994</v>
      </c>
      <c r="G66" s="664">
        <v>0.21571235999999988</v>
      </c>
      <c r="H66" s="664">
        <v>0.21076465000000008</v>
      </c>
      <c r="I66" s="664">
        <v>0.20046296000000005</v>
      </c>
      <c r="J66" s="664">
        <v>0.18313730000000084</v>
      </c>
      <c r="K66" s="664">
        <v>0.16675540000000005</v>
      </c>
      <c r="L66" s="664">
        <v>0.17638112999999986</v>
      </c>
      <c r="M66" s="664">
        <v>0.17436430999999988</v>
      </c>
      <c r="N66" s="664">
        <v>0.17453114000000008</v>
      </c>
      <c r="O66" s="664">
        <v>0.17185460999999991</v>
      </c>
      <c r="P66" s="665">
        <v>0.16582596999999999</v>
      </c>
      <c r="Q66" s="1238">
        <f t="shared" si="5"/>
        <v>2.3922876700000009</v>
      </c>
      <c r="R66" s="626"/>
      <c r="S66" s="626"/>
      <c r="T66" s="626"/>
      <c r="U66" s="1329"/>
      <c r="V66" s="1329"/>
      <c r="W66" s="1329"/>
      <c r="X66" s="1329"/>
      <c r="Y66" s="1329"/>
      <c r="Z66" s="1329"/>
      <c r="AA66" s="1329"/>
      <c r="AB66" s="1329"/>
      <c r="AC66" s="1329"/>
      <c r="AD66" s="1329"/>
      <c r="AE66" s="1329"/>
      <c r="AF66" s="1329"/>
      <c r="AG66" s="1329"/>
      <c r="AH66" s="1329"/>
      <c r="AI66" s="1329"/>
      <c r="AJ66" s="1329"/>
      <c r="AK66" s="1329"/>
      <c r="AL66" s="1329"/>
      <c r="AM66" s="1329"/>
      <c r="AN66" s="1329"/>
      <c r="AO66" s="1329"/>
      <c r="AP66" s="1329"/>
      <c r="AQ66" s="1329"/>
      <c r="AR66" s="1329"/>
      <c r="AS66" s="1329"/>
      <c r="AT66" s="1329"/>
      <c r="AU66" s="1329"/>
      <c r="AV66" s="1329"/>
      <c r="AW66" s="1329"/>
      <c r="AX66" s="1329"/>
      <c r="AY66" s="1329"/>
      <c r="AZ66" s="1329"/>
      <c r="BA66" s="1329"/>
      <c r="BB66" s="1329"/>
      <c r="BC66" s="1329"/>
    </row>
    <row r="67" spans="1:55" s="1" customFormat="1" ht="18.75" customHeight="1">
      <c r="A67" s="3"/>
      <c r="B67" s="666"/>
      <c r="C67" s="640"/>
      <c r="D67" s="667" t="s">
        <v>76</v>
      </c>
      <c r="E67" s="668">
        <v>154.6565915700005</v>
      </c>
      <c r="F67" s="668">
        <v>152.93174425000069</v>
      </c>
      <c r="G67" s="668">
        <v>147.09055614999991</v>
      </c>
      <c r="H67" s="668">
        <v>135.92861555000044</v>
      </c>
      <c r="I67" s="668">
        <v>135.07013078000003</v>
      </c>
      <c r="J67" s="668">
        <v>136.90498034999956</v>
      </c>
      <c r="K67" s="668">
        <v>142.24611593999924</v>
      </c>
      <c r="L67" s="668">
        <v>141.4237040299993</v>
      </c>
      <c r="M67" s="668">
        <v>138.94634885999974</v>
      </c>
      <c r="N67" s="668">
        <v>146.9538161600008</v>
      </c>
      <c r="O67" s="668">
        <v>147.85592678999984</v>
      </c>
      <c r="P67" s="670">
        <v>159.86505134000083</v>
      </c>
      <c r="Q67" s="1239">
        <f t="shared" si="5"/>
        <v>1739.8735817700008</v>
      </c>
      <c r="R67" s="626"/>
      <c r="S67" s="626"/>
      <c r="T67" s="626"/>
      <c r="U67" s="1329"/>
      <c r="V67" s="1329"/>
      <c r="W67" s="1329"/>
      <c r="X67" s="1329"/>
      <c r="Y67" s="1329"/>
      <c r="Z67" s="1329"/>
      <c r="AA67" s="1329"/>
      <c r="AB67" s="1329"/>
      <c r="AC67" s="1329"/>
      <c r="AD67" s="1329"/>
      <c r="AE67" s="1329"/>
      <c r="AF67" s="1329"/>
      <c r="AG67" s="1329"/>
      <c r="AH67" s="1329"/>
      <c r="AI67" s="1329"/>
      <c r="AJ67" s="1329"/>
      <c r="AK67" s="1329"/>
      <c r="AL67" s="1329"/>
      <c r="AM67" s="1329"/>
      <c r="AN67" s="1329"/>
      <c r="AO67" s="1329"/>
      <c r="AP67" s="1329"/>
      <c r="AQ67" s="1329"/>
      <c r="AR67" s="1329"/>
      <c r="AS67" s="1329"/>
      <c r="AT67" s="1329"/>
      <c r="AU67" s="1329"/>
      <c r="AV67" s="1329"/>
      <c r="AW67" s="1329"/>
      <c r="AX67" s="1329"/>
      <c r="AY67" s="1329"/>
      <c r="AZ67" s="1329"/>
      <c r="BA67" s="1329"/>
      <c r="BB67" s="1329"/>
      <c r="BC67" s="1329"/>
    </row>
    <row r="68" spans="1:55" s="1" customFormat="1" ht="18.75" customHeight="1">
      <c r="A68" s="3"/>
      <c r="B68" s="666">
        <v>20</v>
      </c>
      <c r="C68" s="640" t="s">
        <v>268</v>
      </c>
      <c r="D68" s="667" t="s">
        <v>76</v>
      </c>
      <c r="E68" s="668">
        <v>523.45364063000147</v>
      </c>
      <c r="F68" s="668">
        <v>544.46161476000066</v>
      </c>
      <c r="G68" s="668">
        <v>493.24892295000126</v>
      </c>
      <c r="H68" s="668">
        <v>442.38077879999969</v>
      </c>
      <c r="I68" s="668">
        <v>441.76510619000129</v>
      </c>
      <c r="J68" s="668">
        <v>408.62566312999996</v>
      </c>
      <c r="K68" s="668">
        <v>437.25385009999775</v>
      </c>
      <c r="L68" s="668">
        <v>452.10520349999888</v>
      </c>
      <c r="M68" s="668">
        <v>459.68054673000046</v>
      </c>
      <c r="N68" s="668">
        <v>459.91413750999817</v>
      </c>
      <c r="O68" s="668">
        <v>465.2222342399981</v>
      </c>
      <c r="P68" s="670">
        <v>466.58160582999955</v>
      </c>
      <c r="Q68" s="1239">
        <f t="shared" si="5"/>
        <v>5594.6933043699973</v>
      </c>
      <c r="R68" s="626"/>
      <c r="S68" s="626"/>
      <c r="T68" s="626"/>
      <c r="U68" s="1329"/>
      <c r="V68" s="1329"/>
      <c r="W68" s="1329"/>
      <c r="X68" s="1329"/>
      <c r="Y68" s="1329"/>
      <c r="Z68" s="1329"/>
      <c r="AA68" s="1329"/>
      <c r="AB68" s="1329"/>
      <c r="AC68" s="1329"/>
      <c r="AD68" s="1329"/>
      <c r="AE68" s="1329"/>
      <c r="AF68" s="1329"/>
      <c r="AG68" s="1329"/>
      <c r="AH68" s="1329"/>
      <c r="AI68" s="1329"/>
      <c r="AJ68" s="1329"/>
      <c r="AK68" s="1329"/>
      <c r="AL68" s="1329"/>
      <c r="AM68" s="1329"/>
      <c r="AN68" s="1329"/>
      <c r="AO68" s="1329"/>
      <c r="AP68" s="1329"/>
      <c r="AQ68" s="1329"/>
      <c r="AR68" s="1329"/>
      <c r="AS68" s="1329"/>
      <c r="AT68" s="1329"/>
      <c r="AU68" s="1329"/>
      <c r="AV68" s="1329"/>
      <c r="AW68" s="1329"/>
      <c r="AX68" s="1329"/>
      <c r="AY68" s="1329"/>
      <c r="AZ68" s="1329"/>
      <c r="BA68" s="1329"/>
      <c r="BB68" s="1329"/>
      <c r="BC68" s="1329"/>
    </row>
    <row r="69" spans="1:55" s="1" customFormat="1" ht="18.75" customHeight="1">
      <c r="A69" s="3"/>
      <c r="B69" s="662">
        <v>21</v>
      </c>
      <c r="C69" s="1254" t="s">
        <v>269</v>
      </c>
      <c r="D69" s="663" t="s">
        <v>280</v>
      </c>
      <c r="E69" s="664">
        <v>4.6800600000000005E-2</v>
      </c>
      <c r="F69" s="664">
        <v>5.2875799999999987E-2</v>
      </c>
      <c r="G69" s="664">
        <v>5.1320899999999996E-2</v>
      </c>
      <c r="H69" s="664">
        <v>5.0475599999999995E-2</v>
      </c>
      <c r="I69" s="664">
        <v>5.0600400000000011E-2</v>
      </c>
      <c r="J69" s="664">
        <v>4.2126000000000004E-2</v>
      </c>
      <c r="K69" s="664">
        <v>3.6535399999999996E-2</v>
      </c>
      <c r="L69" s="664">
        <v>4.6346999999999992E-2</v>
      </c>
      <c r="M69" s="664">
        <v>4.2467000000000005E-2</v>
      </c>
      <c r="N69" s="664">
        <v>3.5505999999999996E-2</v>
      </c>
      <c r="O69" s="664">
        <v>5.1831499999999989E-2</v>
      </c>
      <c r="P69" s="665">
        <v>6.7643899999999993E-2</v>
      </c>
      <c r="Q69" s="1238">
        <f t="shared" si="5"/>
        <v>0.57453009999999993</v>
      </c>
      <c r="R69" s="626"/>
      <c r="S69" s="626"/>
      <c r="T69" s="626"/>
      <c r="U69" s="1329"/>
      <c r="V69" s="1329"/>
      <c r="W69" s="1329"/>
      <c r="X69" s="1329"/>
      <c r="Y69" s="1329"/>
      <c r="Z69" s="1329"/>
      <c r="AA69" s="1329"/>
      <c r="AB69" s="1329"/>
      <c r="AC69" s="1329"/>
      <c r="AD69" s="1329"/>
      <c r="AE69" s="1329"/>
      <c r="AF69" s="1329"/>
      <c r="AG69" s="1329"/>
      <c r="AH69" s="1329"/>
      <c r="AI69" s="1329"/>
      <c r="AJ69" s="1329"/>
      <c r="AK69" s="1329"/>
      <c r="AL69" s="1329"/>
      <c r="AM69" s="1329"/>
      <c r="AN69" s="1329"/>
      <c r="AO69" s="1329"/>
      <c r="AP69" s="1329"/>
      <c r="AQ69" s="1329"/>
      <c r="AR69" s="1329"/>
      <c r="AS69" s="1329"/>
      <c r="AT69" s="1329"/>
      <c r="AU69" s="1329"/>
      <c r="AV69" s="1329"/>
      <c r="AW69" s="1329"/>
      <c r="AX69" s="1329"/>
      <c r="AY69" s="1329"/>
      <c r="AZ69" s="1329"/>
      <c r="BA69" s="1329"/>
      <c r="BB69" s="1329"/>
      <c r="BC69" s="1329"/>
    </row>
    <row r="70" spans="1:55" s="1" customFormat="1" ht="18.75" customHeight="1">
      <c r="A70" s="3"/>
      <c r="B70" s="666"/>
      <c r="C70" s="640"/>
      <c r="D70" s="667" t="s">
        <v>76</v>
      </c>
      <c r="E70" s="668">
        <v>2.1037706999999997</v>
      </c>
      <c r="F70" s="668">
        <v>1.9439657000000006</v>
      </c>
      <c r="G70" s="668">
        <v>1.9786832999999999</v>
      </c>
      <c r="H70" s="668">
        <v>1.5632540999999991</v>
      </c>
      <c r="I70" s="668">
        <v>1.3993586999999998</v>
      </c>
      <c r="J70" s="668">
        <v>1.1019326000000005</v>
      </c>
      <c r="K70" s="668">
        <v>0.98701680000000025</v>
      </c>
      <c r="L70" s="668">
        <v>2.0685678999999997</v>
      </c>
      <c r="M70" s="668">
        <v>1.1335111000000004</v>
      </c>
      <c r="N70" s="668">
        <v>1.2357293999999996</v>
      </c>
      <c r="O70" s="668">
        <v>1.3764458000000002</v>
      </c>
      <c r="P70" s="670">
        <v>1.5837259000000012</v>
      </c>
      <c r="Q70" s="1239">
        <f t="shared" si="5"/>
        <v>18.475961999999999</v>
      </c>
      <c r="R70" s="626"/>
      <c r="S70" s="626"/>
      <c r="T70" s="626"/>
      <c r="U70" s="1329"/>
      <c r="V70" s="1329"/>
      <c r="W70" s="1329"/>
      <c r="X70" s="1329"/>
      <c r="Y70" s="1329"/>
      <c r="Z70" s="1329"/>
      <c r="AA70" s="1329"/>
      <c r="AB70" s="1329"/>
      <c r="AC70" s="1329"/>
      <c r="AD70" s="1329"/>
      <c r="AE70" s="1329"/>
      <c r="AF70" s="1329"/>
      <c r="AG70" s="1329"/>
      <c r="AH70" s="1329"/>
      <c r="AI70" s="1329"/>
      <c r="AJ70" s="1329"/>
      <c r="AK70" s="1329"/>
      <c r="AL70" s="1329"/>
      <c r="AM70" s="1329"/>
      <c r="AN70" s="1329"/>
      <c r="AO70" s="1329"/>
      <c r="AP70" s="1329"/>
      <c r="AQ70" s="1329"/>
      <c r="AR70" s="1329"/>
      <c r="AS70" s="1329"/>
      <c r="AT70" s="1329"/>
      <c r="AU70" s="1329"/>
      <c r="AV70" s="1329"/>
      <c r="AW70" s="1329"/>
      <c r="AX70" s="1329"/>
      <c r="AY70" s="1329"/>
      <c r="AZ70" s="1329"/>
      <c r="BA70" s="1329"/>
      <c r="BB70" s="1329"/>
      <c r="BC70" s="1329"/>
    </row>
    <row r="71" spans="1:55" s="1" customFormat="1" ht="18.75" customHeight="1">
      <c r="A71" s="3"/>
      <c r="B71" s="666">
        <v>22</v>
      </c>
      <c r="C71" s="640" t="s">
        <v>30</v>
      </c>
      <c r="D71" s="673" t="s">
        <v>76</v>
      </c>
      <c r="E71" s="668">
        <v>0.98279889999999992</v>
      </c>
      <c r="F71" s="668">
        <v>0.89893769999999984</v>
      </c>
      <c r="G71" s="668">
        <v>0.88106899999999988</v>
      </c>
      <c r="H71" s="668">
        <v>0.8145365</v>
      </c>
      <c r="I71" s="668">
        <v>0.85137629999999986</v>
      </c>
      <c r="J71" s="668">
        <v>0.89249459999999992</v>
      </c>
      <c r="K71" s="668">
        <v>0.9104519000000002</v>
      </c>
      <c r="L71" s="668">
        <v>0.89787709999999998</v>
      </c>
      <c r="M71" s="668">
        <v>0.89140370000000002</v>
      </c>
      <c r="N71" s="668">
        <v>0.98794189999999971</v>
      </c>
      <c r="O71" s="668">
        <v>0.99802769999999985</v>
      </c>
      <c r="P71" s="670">
        <v>1.0188964</v>
      </c>
      <c r="Q71" s="1239">
        <f t="shared" si="5"/>
        <v>11.025811699999998</v>
      </c>
      <c r="R71" s="626"/>
      <c r="S71" s="626"/>
      <c r="T71" s="626"/>
      <c r="U71" s="1329"/>
      <c r="V71" s="1329"/>
      <c r="W71" s="1329"/>
      <c r="X71" s="1329"/>
      <c r="Y71" s="1329"/>
      <c r="Z71" s="1329"/>
      <c r="AA71" s="1329"/>
      <c r="AB71" s="1329"/>
      <c r="AC71" s="1329"/>
      <c r="AD71" s="1329"/>
      <c r="AE71" s="1329"/>
      <c r="AF71" s="1329"/>
      <c r="AG71" s="1329"/>
      <c r="AH71" s="1329"/>
      <c r="AI71" s="1329"/>
      <c r="AJ71" s="1329"/>
      <c r="AK71" s="1329"/>
      <c r="AL71" s="1329"/>
      <c r="AM71" s="1329"/>
      <c r="AN71" s="1329"/>
      <c r="AO71" s="1329"/>
      <c r="AP71" s="1329"/>
      <c r="AQ71" s="1329"/>
      <c r="AR71" s="1329"/>
      <c r="AS71" s="1329"/>
      <c r="AT71" s="1329"/>
      <c r="AU71" s="1329"/>
      <c r="AV71" s="1329"/>
      <c r="AW71" s="1329"/>
      <c r="AX71" s="1329"/>
      <c r="AY71" s="1329"/>
      <c r="AZ71" s="1329"/>
      <c r="BA71" s="1329"/>
      <c r="BB71" s="1329"/>
      <c r="BC71" s="1329"/>
    </row>
    <row r="72" spans="1:55" s="1" customFormat="1" ht="18.75" customHeight="1">
      <c r="A72" s="3"/>
      <c r="B72" s="662">
        <v>23</v>
      </c>
      <c r="C72" s="1254" t="s">
        <v>32</v>
      </c>
      <c r="D72" s="663" t="s">
        <v>280</v>
      </c>
      <c r="E72" s="664">
        <v>0.23439650000000001</v>
      </c>
      <c r="F72" s="664">
        <v>0.22187710000000002</v>
      </c>
      <c r="G72" s="664">
        <v>0.21526929999999997</v>
      </c>
      <c r="H72" s="664">
        <v>0.21386159999999999</v>
      </c>
      <c r="I72" s="664">
        <v>0.20757709999999996</v>
      </c>
      <c r="J72" s="664">
        <v>0.18735750000000001</v>
      </c>
      <c r="K72" s="664">
        <v>0.21044910000000006</v>
      </c>
      <c r="L72" s="664">
        <v>0.20901719999999999</v>
      </c>
      <c r="M72" s="664">
        <v>0.21076789999999995</v>
      </c>
      <c r="N72" s="664">
        <v>0.21776469999999998</v>
      </c>
      <c r="O72" s="664">
        <v>0.21185759999999998</v>
      </c>
      <c r="P72" s="665">
        <v>0.23002800000000001</v>
      </c>
      <c r="Q72" s="1238">
        <f t="shared" si="5"/>
        <v>2.5702235999999998</v>
      </c>
      <c r="R72" s="626"/>
      <c r="S72" s="626"/>
      <c r="T72" s="626"/>
      <c r="U72" s="1329"/>
      <c r="V72" s="1329"/>
      <c r="W72" s="1329"/>
      <c r="X72" s="1329"/>
      <c r="Y72" s="1329"/>
      <c r="Z72" s="1329"/>
      <c r="AA72" s="1329"/>
      <c r="AB72" s="1329"/>
      <c r="AC72" s="1329"/>
      <c r="AD72" s="1329"/>
      <c r="AE72" s="1329"/>
      <c r="AF72" s="1329"/>
      <c r="AG72" s="1329"/>
      <c r="AH72" s="1329"/>
      <c r="AI72" s="1329"/>
      <c r="AJ72" s="1329"/>
      <c r="AK72" s="1329"/>
      <c r="AL72" s="1329"/>
      <c r="AM72" s="1329"/>
      <c r="AN72" s="1329"/>
      <c r="AO72" s="1329"/>
      <c r="AP72" s="1329"/>
      <c r="AQ72" s="1329"/>
      <c r="AR72" s="1329"/>
      <c r="AS72" s="1329"/>
      <c r="AT72" s="1329"/>
      <c r="AU72" s="1329"/>
      <c r="AV72" s="1329"/>
      <c r="AW72" s="1329"/>
      <c r="AX72" s="1329"/>
      <c r="AY72" s="1329"/>
      <c r="AZ72" s="1329"/>
      <c r="BA72" s="1329"/>
      <c r="BB72" s="1329"/>
      <c r="BC72" s="1329"/>
    </row>
    <row r="73" spans="1:55" s="1" customFormat="1" ht="18.75" customHeight="1">
      <c r="A73" s="3"/>
      <c r="B73" s="666"/>
      <c r="C73" s="640"/>
      <c r="D73" s="667" t="s">
        <v>76</v>
      </c>
      <c r="E73" s="668">
        <v>89.072138299999708</v>
      </c>
      <c r="F73" s="668">
        <v>82.544684900000348</v>
      </c>
      <c r="G73" s="668">
        <v>83.485541899999788</v>
      </c>
      <c r="H73" s="668">
        <v>77.500307700000221</v>
      </c>
      <c r="I73" s="668">
        <v>74.18339850000001</v>
      </c>
      <c r="J73" s="668">
        <v>70.891291399999943</v>
      </c>
      <c r="K73" s="668">
        <v>78.704155100000193</v>
      </c>
      <c r="L73" s="668">
        <v>81.655758499999862</v>
      </c>
      <c r="M73" s="668">
        <v>81.080979500000339</v>
      </c>
      <c r="N73" s="668">
        <v>85.625824299999877</v>
      </c>
      <c r="O73" s="668">
        <v>82.966063600000069</v>
      </c>
      <c r="P73" s="670">
        <v>86.584966199999783</v>
      </c>
      <c r="Q73" s="1239">
        <f t="shared" si="5"/>
        <v>974.29510990000017</v>
      </c>
      <c r="R73" s="626"/>
      <c r="S73" s="626"/>
      <c r="T73" s="626"/>
      <c r="U73" s="1329"/>
      <c r="V73" s="1329"/>
      <c r="W73" s="1329"/>
      <c r="X73" s="1329"/>
      <c r="Y73" s="1329"/>
      <c r="Z73" s="1329"/>
      <c r="AA73" s="1329"/>
      <c r="AB73" s="1329"/>
      <c r="AC73" s="1329"/>
      <c r="AD73" s="1329"/>
      <c r="AE73" s="1329"/>
      <c r="AF73" s="1329"/>
      <c r="AG73" s="1329"/>
      <c r="AH73" s="1329"/>
      <c r="AI73" s="1329"/>
      <c r="AJ73" s="1329"/>
      <c r="AK73" s="1329"/>
      <c r="AL73" s="1329"/>
      <c r="AM73" s="1329"/>
      <c r="AN73" s="1329"/>
      <c r="AO73" s="1329"/>
      <c r="AP73" s="1329"/>
      <c r="AQ73" s="1329"/>
      <c r="AR73" s="1329"/>
      <c r="AS73" s="1329"/>
      <c r="AT73" s="1329"/>
      <c r="AU73" s="1329"/>
      <c r="AV73" s="1329"/>
      <c r="AW73" s="1329"/>
      <c r="AX73" s="1329"/>
      <c r="AY73" s="1329"/>
      <c r="AZ73" s="1329"/>
      <c r="BA73" s="1329"/>
      <c r="BB73" s="1329"/>
      <c r="BC73" s="1329"/>
    </row>
    <row r="74" spans="1:55" s="1" customFormat="1" ht="18.75" customHeight="1">
      <c r="A74" s="3"/>
      <c r="B74" s="1939" t="s">
        <v>154</v>
      </c>
      <c r="C74" s="1940"/>
      <c r="D74" s="674" t="s">
        <v>76</v>
      </c>
      <c r="E74" s="1241">
        <f>SUMIF($D$42:$D$73,$D74,E$42:E$73)</f>
        <v>1893.6072356900002</v>
      </c>
      <c r="F74" s="1241">
        <f t="shared" ref="F74:P74" si="6">SUMIF($D$42:$D$73,$D74,F$42:F$73)</f>
        <v>1892.0979139400015</v>
      </c>
      <c r="G74" s="1241">
        <f t="shared" si="6"/>
        <v>1776.1323177700021</v>
      </c>
      <c r="H74" s="1241">
        <f t="shared" si="6"/>
        <v>1579.5606844299987</v>
      </c>
      <c r="I74" s="1241">
        <f t="shared" si="6"/>
        <v>1548.9545851100013</v>
      </c>
      <c r="J74" s="1241">
        <f t="shared" si="6"/>
        <v>1524.3743129599984</v>
      </c>
      <c r="K74" s="1241">
        <f t="shared" si="6"/>
        <v>1615.8894209299983</v>
      </c>
      <c r="L74" s="1241">
        <f t="shared" si="6"/>
        <v>1682.8249121199979</v>
      </c>
      <c r="M74" s="1241">
        <f t="shared" si="6"/>
        <v>1688.6396019100007</v>
      </c>
      <c r="N74" s="1241">
        <f t="shared" si="6"/>
        <v>1761.6224590299983</v>
      </c>
      <c r="O74" s="1241">
        <f t="shared" si="6"/>
        <v>1757.6810070299987</v>
      </c>
      <c r="P74" s="1242">
        <f t="shared" si="6"/>
        <v>1795.7881606600013</v>
      </c>
      <c r="Q74" s="1243">
        <f>SUMIF($D$42:$D$73,$D$42,Q$42:Q$73)</f>
        <v>20517.172611579997</v>
      </c>
      <c r="R74" s="626"/>
      <c r="S74" s="626"/>
      <c r="T74" s="626"/>
      <c r="U74" s="1329"/>
      <c r="V74" s="1329"/>
      <c r="W74" s="1329"/>
      <c r="X74" s="1329"/>
      <c r="Y74" s="1329"/>
      <c r="Z74" s="1329"/>
      <c r="AA74" s="1329"/>
      <c r="AB74" s="1329"/>
      <c r="AC74" s="1329"/>
      <c r="AD74" s="1329"/>
      <c r="AE74" s="1329"/>
      <c r="AF74" s="1329"/>
      <c r="AG74" s="1329"/>
      <c r="AH74" s="1329"/>
      <c r="AI74" s="1329"/>
      <c r="AJ74" s="1329"/>
      <c r="AK74" s="1329"/>
      <c r="AL74" s="1329"/>
      <c r="AM74" s="1329"/>
      <c r="AN74" s="1329"/>
      <c r="AO74" s="1329"/>
      <c r="AP74" s="1329"/>
      <c r="AQ74" s="1329"/>
      <c r="AR74" s="1329"/>
      <c r="AS74" s="1329"/>
      <c r="AT74" s="1329"/>
      <c r="AU74" s="1329"/>
      <c r="AV74" s="1329"/>
      <c r="AW74" s="1329"/>
      <c r="AX74" s="1329"/>
      <c r="AY74" s="1329"/>
      <c r="AZ74" s="1329"/>
      <c r="BA74" s="1329"/>
      <c r="BB74" s="1329"/>
      <c r="BC74" s="1329"/>
    </row>
    <row r="75" spans="1:55" s="1" customFormat="1" ht="18.75" customHeight="1">
      <c r="A75" s="3"/>
      <c r="B75" s="1935"/>
      <c r="C75" s="1936"/>
      <c r="D75" s="675" t="s">
        <v>280</v>
      </c>
      <c r="E75" s="1244">
        <f>SUMIF($D$42:$D$73,$D$75,E$42:E$73)</f>
        <v>34.635380280000028</v>
      </c>
      <c r="F75" s="1244">
        <f t="shared" ref="F75:P75" si="7">SUMIF($D$42:$D$73,$D$75,F$42:F$73)</f>
        <v>32.819168860000019</v>
      </c>
      <c r="G75" s="1244">
        <f t="shared" si="7"/>
        <v>31.404862659999999</v>
      </c>
      <c r="H75" s="1244">
        <f t="shared" si="7"/>
        <v>27.539716249999991</v>
      </c>
      <c r="I75" s="1244">
        <f t="shared" si="7"/>
        <v>27.084493460000033</v>
      </c>
      <c r="J75" s="1244">
        <f t="shared" si="7"/>
        <v>26.939631999999992</v>
      </c>
      <c r="K75" s="1244">
        <f t="shared" si="7"/>
        <v>30.92276040000004</v>
      </c>
      <c r="L75" s="1244">
        <f t="shared" si="7"/>
        <v>32.106330630000002</v>
      </c>
      <c r="M75" s="1244">
        <f t="shared" si="7"/>
        <v>32.911706810000013</v>
      </c>
      <c r="N75" s="1244">
        <f t="shared" si="7"/>
        <v>33.843083440000008</v>
      </c>
      <c r="O75" s="1244">
        <f t="shared" si="7"/>
        <v>32.535215509999979</v>
      </c>
      <c r="P75" s="1244">
        <f t="shared" si="7"/>
        <v>33.44608267000001</v>
      </c>
      <c r="Q75" s="1235">
        <f>SUMIF($D$42:$D$73,$D$75,Q$42:Q$73)</f>
        <v>376.18843297000012</v>
      </c>
      <c r="R75" s="626"/>
      <c r="S75" s="626"/>
      <c r="T75" s="626"/>
      <c r="U75" s="1329"/>
      <c r="V75" s="1329"/>
      <c r="W75" s="1329"/>
      <c r="X75" s="1329"/>
      <c r="Y75" s="1329"/>
      <c r="Z75" s="1329"/>
      <c r="AA75" s="1329"/>
      <c r="AB75" s="1329"/>
      <c r="AC75" s="1329"/>
      <c r="AD75" s="1329"/>
      <c r="AE75" s="1329"/>
      <c r="AF75" s="1329"/>
      <c r="AG75" s="1329"/>
      <c r="AH75" s="1329"/>
      <c r="AI75" s="1329"/>
      <c r="AJ75" s="1329"/>
      <c r="AK75" s="1329"/>
      <c r="AL75" s="1329"/>
      <c r="AM75" s="1329"/>
      <c r="AN75" s="1329"/>
      <c r="AO75" s="1329"/>
      <c r="AP75" s="1329"/>
      <c r="AQ75" s="1329"/>
      <c r="AR75" s="1329"/>
      <c r="AS75" s="1329"/>
      <c r="AT75" s="1329"/>
      <c r="AU75" s="1329"/>
      <c r="AV75" s="1329"/>
      <c r="AW75" s="1329"/>
      <c r="AX75" s="1329"/>
      <c r="AY75" s="1329"/>
      <c r="AZ75" s="1329"/>
      <c r="BA75" s="1329"/>
      <c r="BB75" s="1329"/>
      <c r="BC75" s="1329"/>
    </row>
    <row r="76" spans="1:55" s="1" customFormat="1" ht="18.75" customHeight="1" thickBot="1">
      <c r="A76" s="3"/>
      <c r="B76" s="1941" t="s">
        <v>155</v>
      </c>
      <c r="C76" s="1942"/>
      <c r="D76" s="676"/>
      <c r="E76" s="1245">
        <f t="shared" ref="E76:Q76" si="8">SUM(E74:E75)</f>
        <v>1928.2426159700001</v>
      </c>
      <c r="F76" s="1246">
        <f t="shared" si="8"/>
        <v>1924.9170828000015</v>
      </c>
      <c r="G76" s="1246">
        <f t="shared" si="8"/>
        <v>1807.5371804300021</v>
      </c>
      <c r="H76" s="1246">
        <f t="shared" si="8"/>
        <v>1607.1004006799988</v>
      </c>
      <c r="I76" s="1246">
        <f t="shared" si="8"/>
        <v>1576.0390785700013</v>
      </c>
      <c r="J76" s="1246">
        <f t="shared" si="8"/>
        <v>1551.3139449599985</v>
      </c>
      <c r="K76" s="1246">
        <f t="shared" si="8"/>
        <v>1646.8121813299983</v>
      </c>
      <c r="L76" s="1246">
        <f t="shared" si="8"/>
        <v>1714.9312427499979</v>
      </c>
      <c r="M76" s="1246">
        <f t="shared" si="8"/>
        <v>1721.5513087200006</v>
      </c>
      <c r="N76" s="1246">
        <f t="shared" si="8"/>
        <v>1795.4655424699984</v>
      </c>
      <c r="O76" s="1246">
        <f t="shared" si="8"/>
        <v>1790.2162225399986</v>
      </c>
      <c r="P76" s="1247">
        <f t="shared" si="8"/>
        <v>1829.2342433300014</v>
      </c>
      <c r="Q76" s="1237">
        <f t="shared" si="8"/>
        <v>20893.361044549998</v>
      </c>
      <c r="R76" s="626"/>
      <c r="S76" s="626"/>
      <c r="T76" s="626"/>
      <c r="U76" s="1329"/>
      <c r="V76" s="1329"/>
      <c r="W76" s="1329"/>
      <c r="X76" s="1329"/>
      <c r="Y76" s="1329"/>
      <c r="Z76" s="1329"/>
      <c r="AA76" s="1329"/>
      <c r="AB76" s="1329"/>
      <c r="AC76" s="1329"/>
      <c r="AD76" s="1329"/>
      <c r="AE76" s="1329"/>
      <c r="AF76" s="1329"/>
      <c r="AG76" s="1329"/>
      <c r="AH76" s="1329"/>
      <c r="AI76" s="1329"/>
      <c r="AJ76" s="1329"/>
      <c r="AK76" s="1329"/>
      <c r="AL76" s="1329"/>
      <c r="AM76" s="1329"/>
      <c r="AN76" s="1329"/>
      <c r="AO76" s="1329"/>
      <c r="AP76" s="1329"/>
      <c r="AQ76" s="1329"/>
      <c r="AR76" s="1329"/>
      <c r="AS76" s="1329"/>
      <c r="AT76" s="1329"/>
      <c r="AU76" s="1329"/>
      <c r="AV76" s="1329"/>
      <c r="AW76" s="1329"/>
      <c r="AX76" s="1329"/>
      <c r="AY76" s="1329"/>
      <c r="AZ76" s="1329"/>
      <c r="BA76" s="1329"/>
      <c r="BB76" s="1329"/>
      <c r="BC76" s="1329"/>
    </row>
    <row r="77" spans="1:55" s="1" customFormat="1" ht="18.75" customHeight="1">
      <c r="A77" s="3"/>
      <c r="B77" s="677"/>
      <c r="C77" s="678"/>
      <c r="D77" s="629"/>
      <c r="E77" s="679"/>
      <c r="F77" s="679"/>
      <c r="G77" s="679"/>
      <c r="H77" s="679"/>
      <c r="I77" s="679"/>
      <c r="J77" s="679"/>
      <c r="K77" s="679"/>
      <c r="L77" s="679"/>
      <c r="M77" s="679"/>
      <c r="N77" s="679"/>
      <c r="O77" s="679"/>
      <c r="P77" s="679"/>
      <c r="Q77" s="679"/>
      <c r="R77" s="626"/>
      <c r="S77" s="626"/>
      <c r="T77" s="626"/>
      <c r="U77" s="1329"/>
      <c r="V77" s="1329"/>
      <c r="W77" s="1329"/>
      <c r="X77" s="1329"/>
      <c r="Y77" s="1329"/>
      <c r="Z77" s="1329"/>
      <c r="AA77" s="1329"/>
      <c r="AB77" s="1329"/>
      <c r="AC77" s="1329"/>
      <c r="AD77" s="1329"/>
      <c r="AE77" s="1329"/>
      <c r="AF77" s="1329"/>
      <c r="AG77" s="1329"/>
      <c r="AH77" s="1329"/>
      <c r="AI77" s="1329"/>
      <c r="AJ77" s="1329"/>
      <c r="AK77" s="1329"/>
      <c r="AL77" s="1329"/>
      <c r="AM77" s="1329"/>
      <c r="AN77" s="1329"/>
      <c r="AO77" s="1329"/>
      <c r="AP77" s="1329"/>
      <c r="AQ77" s="1329"/>
      <c r="AR77" s="1329"/>
      <c r="AS77" s="1329"/>
      <c r="AT77" s="1329"/>
      <c r="AU77" s="1329"/>
      <c r="AV77" s="1329"/>
      <c r="AW77" s="1329"/>
      <c r="AX77" s="1329"/>
      <c r="AY77" s="1329"/>
      <c r="AZ77" s="1329"/>
      <c r="BA77" s="1329"/>
      <c r="BB77" s="1329"/>
      <c r="BC77" s="1329"/>
    </row>
    <row r="78" spans="1:55" s="1" customFormat="1" ht="18.75" customHeight="1">
      <c r="A78" s="3"/>
      <c r="B78" s="677"/>
      <c r="C78" s="678"/>
      <c r="D78" s="629"/>
      <c r="E78" s="679"/>
      <c r="F78" s="679"/>
      <c r="G78" s="679"/>
      <c r="H78" s="679"/>
      <c r="I78" s="679"/>
      <c r="J78" s="679"/>
      <c r="K78" s="679"/>
      <c r="L78" s="679"/>
      <c r="M78" s="679"/>
      <c r="N78" s="679"/>
      <c r="O78" s="630" t="s">
        <v>82</v>
      </c>
      <c r="P78" s="630"/>
      <c r="Q78" s="630"/>
      <c r="R78" s="3"/>
      <c r="S78" s="3"/>
      <c r="T78" s="3"/>
      <c r="U78" s="1329"/>
      <c r="V78" s="1329"/>
      <c r="W78" s="1329"/>
      <c r="X78" s="1329"/>
      <c r="Y78" s="1329"/>
      <c r="Z78" s="1329"/>
      <c r="AA78" s="1329"/>
      <c r="AB78" s="1329"/>
      <c r="AC78" s="1329"/>
      <c r="AD78" s="1329"/>
      <c r="AE78" s="1329"/>
      <c r="AF78" s="1329"/>
      <c r="AG78" s="1329"/>
      <c r="AH78" s="1329"/>
      <c r="AI78" s="1329"/>
      <c r="AJ78" s="1329"/>
      <c r="AK78" s="1329"/>
      <c r="AL78" s="1329"/>
      <c r="AM78" s="1329"/>
      <c r="AN78" s="1329"/>
      <c r="AO78" s="1329"/>
      <c r="AP78" s="1329"/>
      <c r="AQ78" s="1329"/>
      <c r="AR78" s="1329"/>
      <c r="AS78" s="1329"/>
      <c r="AT78" s="1329"/>
      <c r="AU78" s="1329"/>
      <c r="AV78" s="1329"/>
      <c r="AW78" s="1329"/>
      <c r="AX78" s="1329"/>
      <c r="AY78" s="1329"/>
      <c r="AZ78" s="1329"/>
      <c r="BA78" s="1329"/>
      <c r="BB78" s="1329"/>
      <c r="BC78" s="1329"/>
    </row>
    <row r="79" spans="1:55" s="1" customFormat="1" ht="18.75" customHeight="1">
      <c r="A79" s="3"/>
      <c r="B79" s="629" t="s">
        <v>156</v>
      </c>
      <c r="C79" s="678"/>
      <c r="D79" s="629"/>
      <c r="E79" s="679"/>
      <c r="F79" s="679"/>
      <c r="G79" s="679"/>
      <c r="H79" s="679"/>
      <c r="I79" s="679"/>
      <c r="J79" s="679"/>
      <c r="K79" s="679"/>
      <c r="L79" s="679"/>
      <c r="M79" s="679"/>
      <c r="N79" s="679"/>
      <c r="O79" s="630"/>
      <c r="P79" s="630"/>
      <c r="Q79" s="630"/>
      <c r="R79" s="3"/>
      <c r="S79" s="3"/>
      <c r="T79" s="3"/>
      <c r="U79" s="1329"/>
      <c r="V79" s="1329"/>
      <c r="W79" s="1329"/>
      <c r="X79" s="1329"/>
      <c r="Y79" s="1329"/>
      <c r="Z79" s="1329"/>
      <c r="AA79" s="1329"/>
      <c r="AB79" s="1329"/>
      <c r="AC79" s="1329"/>
      <c r="AD79" s="1329"/>
      <c r="AE79" s="1329"/>
      <c r="AF79" s="1329"/>
      <c r="AG79" s="1329"/>
      <c r="AH79" s="1329"/>
      <c r="AI79" s="1329"/>
      <c r="AJ79" s="1329"/>
      <c r="AK79" s="1329"/>
      <c r="AL79" s="1329"/>
      <c r="AM79" s="1329"/>
      <c r="AN79" s="1329"/>
      <c r="AO79" s="1329"/>
      <c r="AP79" s="1329"/>
      <c r="AQ79" s="1329"/>
      <c r="AR79" s="1329"/>
      <c r="AS79" s="1329"/>
      <c r="AT79" s="1329"/>
      <c r="AU79" s="1329"/>
      <c r="AV79" s="1329"/>
      <c r="AW79" s="1329"/>
      <c r="AX79" s="1329"/>
      <c r="AY79" s="1329"/>
      <c r="AZ79" s="1329"/>
      <c r="BA79" s="1329"/>
      <c r="BB79" s="1329"/>
      <c r="BC79" s="1329"/>
    </row>
    <row r="80" spans="1:55" s="1" customFormat="1" ht="18.75" customHeight="1" thickBot="1">
      <c r="A80" s="3"/>
      <c r="B80" s="677"/>
      <c r="C80" s="678"/>
      <c r="D80" s="629"/>
      <c r="E80" s="679"/>
      <c r="F80" s="679"/>
      <c r="G80" s="679"/>
      <c r="H80" s="679"/>
      <c r="I80" s="679"/>
      <c r="J80" s="679"/>
      <c r="K80" s="679"/>
      <c r="L80" s="679"/>
      <c r="M80" s="679"/>
      <c r="N80" s="679"/>
      <c r="O80" s="679"/>
      <c r="P80" s="679"/>
      <c r="Q80" s="679"/>
      <c r="R80" s="3"/>
      <c r="S80" s="3"/>
      <c r="T80" s="3"/>
      <c r="U80" s="1329"/>
      <c r="V80" s="1329"/>
      <c r="W80" s="1329"/>
      <c r="X80" s="1329"/>
      <c r="Y80" s="1329"/>
      <c r="Z80" s="1329"/>
      <c r="AA80" s="1329"/>
      <c r="AB80" s="1329"/>
      <c r="AC80" s="1329"/>
      <c r="AD80" s="1329"/>
      <c r="AE80" s="1329"/>
      <c r="AF80" s="1329"/>
      <c r="AG80" s="1329"/>
      <c r="AH80" s="1329"/>
      <c r="AI80" s="1329"/>
      <c r="AJ80" s="1329"/>
      <c r="AK80" s="1329"/>
      <c r="AL80" s="1329"/>
      <c r="AM80" s="1329"/>
      <c r="AN80" s="1329"/>
      <c r="AO80" s="1329"/>
      <c r="AP80" s="1329"/>
      <c r="AQ80" s="1329"/>
      <c r="AR80" s="1329"/>
      <c r="AS80" s="1329"/>
      <c r="AT80" s="1329"/>
      <c r="AU80" s="1329"/>
      <c r="AV80" s="1329"/>
      <c r="AW80" s="1329"/>
      <c r="AX80" s="1329"/>
      <c r="AY80" s="1329"/>
      <c r="AZ80" s="1329"/>
      <c r="BA80" s="1329"/>
      <c r="BB80" s="1329"/>
      <c r="BC80" s="1329"/>
    </row>
    <row r="81" spans="1:57" s="1" customFormat="1" ht="18.75" customHeight="1">
      <c r="A81" s="3"/>
      <c r="B81" s="1943" t="s">
        <v>157</v>
      </c>
      <c r="C81" s="1922"/>
      <c r="D81" s="1945" t="s">
        <v>150</v>
      </c>
      <c r="E81" s="1922" t="s">
        <v>88</v>
      </c>
      <c r="F81" s="1918" t="s">
        <v>89</v>
      </c>
      <c r="G81" s="1918" t="s">
        <v>90</v>
      </c>
      <c r="H81" s="1918" t="s">
        <v>91</v>
      </c>
      <c r="I81" s="1918" t="s">
        <v>92</v>
      </c>
      <c r="J81" s="1918" t="s">
        <v>93</v>
      </c>
      <c r="K81" s="1918" t="s">
        <v>95</v>
      </c>
      <c r="L81" s="1918" t="s">
        <v>96</v>
      </c>
      <c r="M81" s="1918" t="s">
        <v>97</v>
      </c>
      <c r="N81" s="1918" t="s">
        <v>98</v>
      </c>
      <c r="O81" s="1918" t="s">
        <v>99</v>
      </c>
      <c r="P81" s="1955" t="s">
        <v>100</v>
      </c>
      <c r="Q81" s="1953" t="s">
        <v>140</v>
      </c>
      <c r="R81" s="3"/>
      <c r="S81" s="3"/>
      <c r="T81" s="3"/>
      <c r="U81" s="1329"/>
      <c r="V81" s="1329"/>
      <c r="W81" s="1329"/>
      <c r="X81" s="1329"/>
      <c r="Y81" s="1329"/>
      <c r="Z81" s="1329"/>
      <c r="AA81" s="1329"/>
      <c r="AB81" s="1329"/>
      <c r="AC81" s="1329"/>
      <c r="AD81" s="1329"/>
      <c r="AE81" s="1329"/>
      <c r="AF81" s="1329"/>
      <c r="AG81" s="1329"/>
      <c r="AH81" s="1329"/>
      <c r="AI81" s="1329"/>
      <c r="AJ81" s="1329"/>
      <c r="AK81" s="1329"/>
      <c r="AL81" s="1329"/>
      <c r="AM81" s="1329"/>
      <c r="AN81" s="1329"/>
      <c r="AO81" s="1329"/>
      <c r="AP81" s="1329"/>
      <c r="AQ81" s="1329"/>
      <c r="AR81" s="1329"/>
      <c r="AS81" s="1329"/>
      <c r="AT81" s="1329"/>
      <c r="AU81" s="1329"/>
      <c r="AV81" s="1329"/>
      <c r="AW81" s="1329"/>
      <c r="AX81" s="1329"/>
      <c r="AY81" s="1329"/>
      <c r="AZ81" s="1329"/>
      <c r="BA81" s="1329"/>
      <c r="BB81" s="1329"/>
      <c r="BC81" s="1329"/>
    </row>
    <row r="82" spans="1:57" s="1" customFormat="1" ht="18.75" customHeight="1" thickBot="1">
      <c r="A82" s="3"/>
      <c r="B82" s="1944"/>
      <c r="C82" s="1923"/>
      <c r="D82" s="1946"/>
      <c r="E82" s="1923"/>
      <c r="F82" s="1919"/>
      <c r="G82" s="1919"/>
      <c r="H82" s="1919"/>
      <c r="I82" s="1919"/>
      <c r="J82" s="1919"/>
      <c r="K82" s="1919"/>
      <c r="L82" s="1919"/>
      <c r="M82" s="1919"/>
      <c r="N82" s="1919"/>
      <c r="O82" s="1919"/>
      <c r="P82" s="1956"/>
      <c r="Q82" s="1954" t="s">
        <v>68</v>
      </c>
      <c r="R82" s="622"/>
      <c r="S82" s="622"/>
      <c r="T82" s="622"/>
      <c r="U82" s="1329"/>
      <c r="V82" s="1329"/>
      <c r="W82" s="1329"/>
      <c r="X82" s="1329"/>
      <c r="Y82" s="1329"/>
      <c r="Z82" s="1329"/>
      <c r="AA82" s="1329"/>
      <c r="AB82" s="1329"/>
      <c r="AC82" s="1329"/>
      <c r="AD82" s="1329"/>
      <c r="AE82" s="1329"/>
      <c r="AF82" s="1329"/>
      <c r="AG82" s="1329"/>
      <c r="AH82" s="1329"/>
      <c r="AI82" s="1329"/>
      <c r="AJ82" s="1329"/>
      <c r="AK82" s="1329"/>
      <c r="AL82" s="1329"/>
      <c r="AM82" s="1329"/>
      <c r="AN82" s="1329"/>
      <c r="AO82" s="1329"/>
      <c r="AP82" s="1329"/>
      <c r="AQ82" s="1329"/>
      <c r="AR82" s="1329"/>
      <c r="AS82" s="1329"/>
      <c r="AT82" s="1329"/>
      <c r="AU82" s="1329"/>
      <c r="AV82" s="1329"/>
      <c r="AW82" s="1329"/>
      <c r="AX82" s="1329"/>
      <c r="AY82" s="1329"/>
      <c r="AZ82" s="1329"/>
      <c r="BA82" s="1329"/>
      <c r="BB82" s="1329"/>
      <c r="BC82" s="1329"/>
    </row>
    <row r="83" spans="1:57" s="1" customFormat="1" ht="18.75" customHeight="1">
      <c r="A83" s="3"/>
      <c r="B83" s="1933" t="s">
        <v>150</v>
      </c>
      <c r="C83" s="1934"/>
      <c r="D83" s="680" t="s">
        <v>76</v>
      </c>
      <c r="E83" s="681">
        <f t="shared" ref="E83:Q83" si="9">+E74+E34</f>
        <v>4023.2530293899999</v>
      </c>
      <c r="F83" s="681">
        <f t="shared" si="9"/>
        <v>3925.5679164400012</v>
      </c>
      <c r="G83" s="681">
        <f t="shared" si="9"/>
        <v>3505.4850010700011</v>
      </c>
      <c r="H83" s="681">
        <f t="shared" si="9"/>
        <v>2765.4363521299983</v>
      </c>
      <c r="I83" s="681">
        <f t="shared" si="9"/>
        <v>2956.4637287100013</v>
      </c>
      <c r="J83" s="681">
        <f t="shared" si="9"/>
        <v>3289.437922959999</v>
      </c>
      <c r="K83" s="681">
        <f t="shared" si="9"/>
        <v>3608.2062678299985</v>
      </c>
      <c r="L83" s="681">
        <f t="shared" si="9"/>
        <v>3759.8270596199973</v>
      </c>
      <c r="M83" s="681">
        <f t="shared" si="9"/>
        <v>3688.2319524100012</v>
      </c>
      <c r="N83" s="681">
        <f t="shared" si="9"/>
        <v>3920.3561054299989</v>
      </c>
      <c r="O83" s="681">
        <f t="shared" si="9"/>
        <v>3900.8175226299991</v>
      </c>
      <c r="P83" s="682">
        <f t="shared" si="9"/>
        <v>4031.7980765600009</v>
      </c>
      <c r="Q83" s="683">
        <f t="shared" si="9"/>
        <v>43374.880935180001</v>
      </c>
      <c r="R83" s="59"/>
      <c r="S83" s="59"/>
      <c r="T83" s="59"/>
      <c r="U83" s="1329"/>
      <c r="V83" s="1329"/>
      <c r="W83" s="1329"/>
      <c r="X83" s="1329"/>
      <c r="Y83" s="1329"/>
      <c r="Z83" s="1329"/>
      <c r="AA83" s="1329"/>
      <c r="AB83" s="1329"/>
      <c r="AC83" s="1329"/>
      <c r="AD83" s="1329"/>
      <c r="AE83" s="1329"/>
      <c r="AF83" s="1329"/>
      <c r="AG83" s="1329"/>
      <c r="AH83" s="1329"/>
      <c r="AI83" s="1329"/>
      <c r="AJ83" s="1329"/>
      <c r="AK83" s="1329"/>
      <c r="AL83" s="1329"/>
      <c r="AM83" s="1329"/>
      <c r="AN83" s="1329"/>
      <c r="AO83" s="1329"/>
      <c r="AP83" s="1329"/>
      <c r="AQ83" s="1329"/>
      <c r="AR83" s="1329"/>
      <c r="AS83" s="1329"/>
      <c r="AT83" s="1329"/>
      <c r="AU83" s="1329"/>
      <c r="AV83" s="1329"/>
      <c r="AW83" s="1329"/>
      <c r="AX83" s="1329"/>
      <c r="AY83" s="1329"/>
      <c r="AZ83" s="1329"/>
      <c r="BA83" s="1329"/>
      <c r="BB83" s="1329"/>
      <c r="BC83" s="1329"/>
      <c r="BD83" s="60"/>
      <c r="BE83" s="60"/>
    </row>
    <row r="84" spans="1:57" s="1" customFormat="1" ht="18.75" customHeight="1">
      <c r="A84" s="3"/>
      <c r="B84" s="1935"/>
      <c r="C84" s="1936"/>
      <c r="D84" s="675" t="s">
        <v>280</v>
      </c>
      <c r="E84" s="684">
        <f t="shared" ref="E84:Q84" si="10">+E75+E35</f>
        <v>34.635380280000028</v>
      </c>
      <c r="F84" s="684">
        <f t="shared" si="10"/>
        <v>32.819168860000019</v>
      </c>
      <c r="G84" s="684">
        <f t="shared" si="10"/>
        <v>31.404862659999999</v>
      </c>
      <c r="H84" s="684">
        <f t="shared" si="10"/>
        <v>27.539716249999991</v>
      </c>
      <c r="I84" s="684">
        <f t="shared" si="10"/>
        <v>27.084493460000033</v>
      </c>
      <c r="J84" s="684">
        <f t="shared" si="10"/>
        <v>26.939631999999992</v>
      </c>
      <c r="K84" s="684">
        <f t="shared" si="10"/>
        <v>30.92276040000004</v>
      </c>
      <c r="L84" s="684">
        <f t="shared" si="10"/>
        <v>32.106330630000002</v>
      </c>
      <c r="M84" s="684">
        <f t="shared" si="10"/>
        <v>32.911706810000013</v>
      </c>
      <c r="N84" s="684">
        <f t="shared" si="10"/>
        <v>33.843083440000008</v>
      </c>
      <c r="O84" s="684">
        <f t="shared" si="10"/>
        <v>32.535215509999979</v>
      </c>
      <c r="P84" s="685">
        <f t="shared" si="10"/>
        <v>33.44608267000001</v>
      </c>
      <c r="Q84" s="686">
        <f t="shared" si="10"/>
        <v>376.18843297000012</v>
      </c>
      <c r="R84" s="628"/>
      <c r="S84" s="628"/>
      <c r="T84" s="628"/>
      <c r="U84" s="1329"/>
      <c r="V84" s="1329"/>
      <c r="W84" s="1329"/>
      <c r="X84" s="1329"/>
      <c r="Y84" s="1329"/>
      <c r="Z84" s="1329"/>
      <c r="AA84" s="1329"/>
      <c r="AB84" s="1329"/>
      <c r="AC84" s="1329"/>
      <c r="AD84" s="1329"/>
      <c r="AE84" s="1329"/>
      <c r="AF84" s="1329"/>
      <c r="AG84" s="1329"/>
      <c r="AH84" s="1329"/>
      <c r="AI84" s="1329"/>
      <c r="AJ84" s="1329"/>
      <c r="AK84" s="1329"/>
      <c r="AL84" s="1329"/>
      <c r="AM84" s="1329"/>
      <c r="AN84" s="1329"/>
      <c r="AO84" s="1329"/>
      <c r="AP84" s="1329"/>
      <c r="AQ84" s="1329"/>
      <c r="AR84" s="1329"/>
      <c r="AS84" s="1329"/>
      <c r="AT84" s="1329"/>
      <c r="AU84" s="1329"/>
      <c r="AV84" s="1329"/>
      <c r="AW84" s="1329"/>
      <c r="AX84" s="1329"/>
      <c r="AY84" s="1329"/>
      <c r="AZ84" s="1329"/>
      <c r="BA84" s="1329"/>
      <c r="BB84" s="1329"/>
      <c r="BC84" s="1329"/>
      <c r="BD84" s="60"/>
      <c r="BE84" s="60"/>
    </row>
    <row r="85" spans="1:57" s="1" customFormat="1" ht="18.75" customHeight="1" thickBot="1">
      <c r="A85" s="3"/>
      <c r="B85" s="1937" t="s">
        <v>158</v>
      </c>
      <c r="C85" s="1938"/>
      <c r="D85" s="687"/>
      <c r="E85" s="688">
        <f t="shared" ref="E85:P85" si="11">SUM(E83:E84)</f>
        <v>4057.8884096699999</v>
      </c>
      <c r="F85" s="689">
        <f t="shared" si="11"/>
        <v>3958.3870853000012</v>
      </c>
      <c r="G85" s="689">
        <f t="shared" si="11"/>
        <v>3536.8898637300013</v>
      </c>
      <c r="H85" s="689">
        <f t="shared" si="11"/>
        <v>2792.9760683799982</v>
      </c>
      <c r="I85" s="689">
        <f t="shared" si="11"/>
        <v>2983.5482221700013</v>
      </c>
      <c r="J85" s="689">
        <f t="shared" si="11"/>
        <v>3316.3775549599991</v>
      </c>
      <c r="K85" s="689">
        <f t="shared" si="11"/>
        <v>3639.1290282299988</v>
      </c>
      <c r="L85" s="689">
        <f t="shared" si="11"/>
        <v>3791.9333902499975</v>
      </c>
      <c r="M85" s="689">
        <f t="shared" si="11"/>
        <v>3721.1436592200012</v>
      </c>
      <c r="N85" s="689">
        <f t="shared" si="11"/>
        <v>3954.199188869999</v>
      </c>
      <c r="O85" s="689">
        <f t="shared" si="11"/>
        <v>3933.352738139999</v>
      </c>
      <c r="P85" s="690">
        <f t="shared" si="11"/>
        <v>4065.2441592300011</v>
      </c>
      <c r="Q85" s="691">
        <f>Q76+Q36</f>
        <v>43751.069368149998</v>
      </c>
      <c r="R85" s="628"/>
      <c r="S85" s="628"/>
      <c r="T85" s="628"/>
      <c r="U85" s="1329"/>
      <c r="V85" s="1329"/>
      <c r="W85" s="1329"/>
      <c r="X85" s="1329"/>
      <c r="Y85" s="1329"/>
      <c r="Z85" s="1329"/>
      <c r="AA85" s="1329"/>
      <c r="AB85" s="1329"/>
      <c r="AC85" s="1329"/>
      <c r="AD85" s="1329"/>
      <c r="AE85" s="1329"/>
      <c r="AF85" s="1329"/>
      <c r="AG85" s="1329"/>
      <c r="AH85" s="1329"/>
      <c r="AI85" s="1329"/>
      <c r="AJ85" s="1329"/>
      <c r="AK85" s="1329"/>
      <c r="AL85" s="1329"/>
      <c r="AM85" s="1329"/>
      <c r="AN85" s="1329"/>
      <c r="AO85" s="1329"/>
      <c r="AP85" s="1329"/>
      <c r="AQ85" s="1329"/>
      <c r="AR85" s="1329"/>
      <c r="AS85" s="1329"/>
      <c r="AT85" s="1329"/>
      <c r="AU85" s="1329"/>
      <c r="AV85" s="1329"/>
      <c r="AW85" s="1329"/>
      <c r="AX85" s="1329"/>
      <c r="AY85" s="1329"/>
      <c r="AZ85" s="1329"/>
      <c r="BA85" s="1329"/>
      <c r="BB85" s="1329"/>
      <c r="BC85" s="1329"/>
      <c r="BD85" s="60"/>
      <c r="BE85" s="60"/>
    </row>
    <row r="86" spans="1:57" s="1" customFormat="1" ht="18.75" customHeight="1">
      <c r="A86" s="3"/>
      <c r="B86" s="630"/>
      <c r="C86" s="642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628"/>
      <c r="S86" s="628"/>
      <c r="T86" s="628"/>
      <c r="U86" s="1329"/>
      <c r="V86" s="1329"/>
      <c r="W86" s="1329"/>
      <c r="X86" s="1329"/>
      <c r="Y86" s="1329"/>
      <c r="Z86" s="1329"/>
      <c r="AA86" s="1329"/>
      <c r="AB86" s="1329"/>
      <c r="AC86" s="1329"/>
      <c r="AD86" s="1329"/>
      <c r="AE86" s="1329"/>
      <c r="AF86" s="1329"/>
      <c r="AG86" s="1329"/>
      <c r="AH86" s="1329"/>
      <c r="AI86" s="1329"/>
      <c r="AJ86" s="1329"/>
      <c r="AK86" s="1329"/>
      <c r="AL86" s="1329"/>
      <c r="AM86" s="1329"/>
      <c r="AN86" s="1329"/>
      <c r="AO86" s="1329"/>
      <c r="AP86" s="1329"/>
      <c r="AQ86" s="1329"/>
      <c r="AR86" s="1329"/>
      <c r="AS86" s="1329"/>
      <c r="AT86" s="1329"/>
      <c r="AU86" s="1329"/>
      <c r="AV86" s="1329"/>
      <c r="AW86" s="1329"/>
      <c r="AX86" s="1329"/>
      <c r="AY86" s="1329"/>
      <c r="AZ86" s="1329"/>
      <c r="BA86" s="1329"/>
      <c r="BB86" s="1329"/>
      <c r="BC86" s="1329"/>
      <c r="BD86" s="60"/>
      <c r="BE86" s="60"/>
    </row>
    <row r="87" spans="1:57" s="1" customFormat="1" ht="18.75" customHeight="1">
      <c r="A87" s="3"/>
      <c r="B87" s="630"/>
      <c r="C87" s="642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628"/>
      <c r="S87" s="628"/>
      <c r="T87" s="628"/>
      <c r="U87" s="1329"/>
      <c r="V87" s="1329"/>
      <c r="W87" s="1329"/>
      <c r="X87" s="1329"/>
      <c r="Y87" s="1329"/>
      <c r="Z87" s="1329"/>
      <c r="AA87" s="1329"/>
      <c r="AB87" s="1329"/>
      <c r="AC87" s="1329"/>
      <c r="AD87" s="1329"/>
      <c r="AE87" s="1329"/>
      <c r="AF87" s="1329"/>
      <c r="AG87" s="1329"/>
      <c r="AH87" s="1329"/>
      <c r="AI87" s="1329"/>
      <c r="AJ87" s="1329"/>
      <c r="AK87" s="1329"/>
      <c r="AL87" s="1329"/>
      <c r="AM87" s="1329"/>
      <c r="AN87" s="1329"/>
      <c r="AO87" s="1329"/>
      <c r="AP87" s="1329"/>
      <c r="AQ87" s="1329"/>
      <c r="AR87" s="1329"/>
      <c r="AS87" s="1329"/>
      <c r="AT87" s="1329"/>
      <c r="AU87" s="1329"/>
      <c r="AV87" s="1329"/>
      <c r="AW87" s="1329"/>
      <c r="AX87" s="1329"/>
      <c r="AY87" s="1329"/>
      <c r="AZ87" s="1329"/>
      <c r="BA87" s="1329"/>
      <c r="BB87" s="1329"/>
      <c r="BC87" s="1329"/>
      <c r="BD87" s="60"/>
      <c r="BE87" s="60"/>
    </row>
    <row r="88" spans="1:57" s="1" customFormat="1" ht="18.75" customHeight="1">
      <c r="A88" s="3"/>
      <c r="B88" s="630"/>
      <c r="C88" s="642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628"/>
      <c r="S88" s="628"/>
      <c r="T88" s="628"/>
      <c r="U88" s="1329"/>
      <c r="V88" s="1329"/>
      <c r="W88" s="1329"/>
      <c r="X88" s="1329"/>
      <c r="Y88" s="1329"/>
      <c r="Z88" s="1329"/>
      <c r="AA88" s="1329"/>
      <c r="AB88" s="1329"/>
      <c r="AC88" s="1329"/>
      <c r="AD88" s="1329"/>
      <c r="AE88" s="1329"/>
      <c r="AF88" s="1329"/>
      <c r="AG88" s="1329"/>
      <c r="AH88" s="1329"/>
      <c r="AI88" s="1329"/>
      <c r="AJ88" s="1329"/>
      <c r="AK88" s="1329"/>
      <c r="AL88" s="1329"/>
      <c r="AM88" s="1329"/>
      <c r="AN88" s="1329"/>
      <c r="AO88" s="1329"/>
      <c r="AP88" s="1329"/>
      <c r="AQ88" s="1329"/>
      <c r="AR88" s="1329"/>
      <c r="AS88" s="1329"/>
      <c r="AT88" s="1329"/>
      <c r="AU88" s="1329"/>
      <c r="AV88" s="1329"/>
      <c r="AW88" s="1329"/>
      <c r="AX88" s="1329"/>
      <c r="AY88" s="1329"/>
      <c r="AZ88" s="1329"/>
      <c r="BA88" s="1329"/>
      <c r="BB88" s="1329"/>
      <c r="BC88" s="1329"/>
      <c r="BD88" s="60"/>
      <c r="BE88" s="60"/>
    </row>
    <row r="89" spans="1:57" s="1" customFormat="1" ht="18.75" customHeight="1">
      <c r="A89" s="3"/>
      <c r="B89" s="630"/>
      <c r="C89" s="642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628"/>
      <c r="S89" s="628"/>
      <c r="T89" s="628"/>
      <c r="U89" s="1329"/>
      <c r="V89" s="1329"/>
      <c r="W89" s="1329"/>
      <c r="X89" s="1329"/>
      <c r="Y89" s="1329"/>
      <c r="Z89" s="1329"/>
      <c r="AA89" s="1329"/>
      <c r="AB89" s="1329"/>
      <c r="AC89" s="1329"/>
      <c r="AD89" s="1329"/>
      <c r="AE89" s="1329"/>
      <c r="AF89" s="1329"/>
      <c r="AG89" s="1329"/>
      <c r="AH89" s="1329"/>
      <c r="AI89" s="1329"/>
      <c r="AJ89" s="1329"/>
      <c r="AK89" s="1329"/>
      <c r="AL89" s="1329"/>
      <c r="AM89" s="1329"/>
      <c r="AN89" s="1329"/>
      <c r="AO89" s="1329"/>
      <c r="AP89" s="1329"/>
      <c r="AQ89" s="1329"/>
      <c r="AR89" s="1329"/>
      <c r="AS89" s="1329"/>
      <c r="AT89" s="1329"/>
      <c r="AU89" s="1329"/>
      <c r="AV89" s="1329"/>
      <c r="AW89" s="1329"/>
      <c r="AX89" s="1329"/>
      <c r="AY89" s="1329"/>
      <c r="AZ89" s="1329"/>
      <c r="BA89" s="1329"/>
      <c r="BB89" s="1329"/>
      <c r="BC89" s="1329"/>
    </row>
    <row r="90" spans="1:57" s="1" customFormat="1" ht="18.75" customHeight="1">
      <c r="A90" s="3"/>
      <c r="B90" s="630"/>
      <c r="C90" s="642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628"/>
      <c r="S90" s="628"/>
      <c r="T90" s="628"/>
      <c r="U90" s="1329"/>
      <c r="V90" s="1329"/>
      <c r="W90" s="1329"/>
      <c r="X90" s="1329"/>
      <c r="Y90" s="1329"/>
      <c r="Z90" s="1329"/>
      <c r="AA90" s="1329"/>
      <c r="AB90" s="1329"/>
      <c r="AC90" s="1329"/>
      <c r="AD90" s="1329"/>
      <c r="AE90" s="1329"/>
      <c r="AF90" s="1329"/>
      <c r="AG90" s="1329"/>
      <c r="AH90" s="1329"/>
      <c r="AI90" s="1329"/>
      <c r="AJ90" s="1329"/>
      <c r="AK90" s="1329"/>
      <c r="AL90" s="1329"/>
      <c r="AM90" s="1329"/>
      <c r="AN90" s="1329"/>
      <c r="AO90" s="1329"/>
      <c r="AP90" s="1329"/>
      <c r="AQ90" s="1329"/>
      <c r="AR90" s="1329"/>
      <c r="AS90" s="1329"/>
      <c r="AT90" s="1329"/>
      <c r="AU90" s="1329"/>
      <c r="AV90" s="1329"/>
      <c r="AW90" s="1329"/>
      <c r="AX90" s="1329"/>
      <c r="AY90" s="1329"/>
      <c r="AZ90" s="1329"/>
      <c r="BA90" s="1329"/>
      <c r="BB90" s="1329"/>
      <c r="BC90" s="1329"/>
    </row>
    <row r="91" spans="1:57" s="1" customFormat="1" ht="18.75" customHeight="1">
      <c r="A91" s="3"/>
      <c r="B91" s="630"/>
      <c r="C91" s="642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631"/>
      <c r="S91" s="631"/>
      <c r="T91" s="631"/>
      <c r="U91" s="1329"/>
      <c r="V91" s="1329"/>
      <c r="W91" s="1329"/>
      <c r="X91" s="1329"/>
      <c r="Y91" s="1329"/>
      <c r="Z91" s="1329"/>
      <c r="AA91" s="1329"/>
      <c r="AB91" s="1329"/>
      <c r="AC91" s="1329"/>
      <c r="AD91" s="1329"/>
      <c r="AE91" s="1329"/>
      <c r="AF91" s="1329"/>
      <c r="AG91" s="1329"/>
      <c r="AH91" s="1329"/>
      <c r="AI91" s="1329"/>
      <c r="AJ91" s="1329"/>
      <c r="AK91" s="1329"/>
      <c r="AL91" s="1329"/>
      <c r="AM91" s="1329"/>
      <c r="AN91" s="1329"/>
      <c r="AO91" s="1329"/>
      <c r="AP91" s="1329"/>
      <c r="AQ91" s="1329"/>
      <c r="AR91" s="1329"/>
      <c r="AS91" s="1329"/>
      <c r="AT91" s="1329"/>
      <c r="AU91" s="1329"/>
      <c r="AV91" s="1329"/>
      <c r="AW91" s="1329"/>
      <c r="AX91" s="1329"/>
      <c r="AY91" s="1329"/>
      <c r="AZ91" s="1329"/>
      <c r="BA91" s="1329"/>
      <c r="BB91" s="1329"/>
      <c r="BC91" s="1329"/>
    </row>
    <row r="92" spans="1:57" s="1" customFormat="1" ht="18.75" customHeight="1">
      <c r="A92" s="3"/>
      <c r="B92" s="630"/>
      <c r="C92" s="642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631"/>
      <c r="S92" s="631"/>
      <c r="T92" s="631"/>
      <c r="U92" s="1329"/>
      <c r="V92" s="1329"/>
      <c r="W92" s="1329"/>
      <c r="X92" s="1329"/>
      <c r="Y92" s="1329"/>
      <c r="Z92" s="1329"/>
      <c r="AA92" s="1329"/>
      <c r="AB92" s="1329"/>
      <c r="AC92" s="1329"/>
      <c r="AD92" s="1329"/>
      <c r="AE92" s="1329"/>
      <c r="AF92" s="1329"/>
      <c r="AG92" s="1329"/>
      <c r="AH92" s="1329"/>
      <c r="AI92" s="1329"/>
      <c r="AJ92" s="1329"/>
      <c r="AK92" s="1329"/>
      <c r="AL92" s="1329"/>
      <c r="AM92" s="1329"/>
      <c r="AN92" s="1329"/>
      <c r="AO92" s="1329"/>
      <c r="AP92" s="1329"/>
      <c r="AQ92" s="1329"/>
      <c r="AR92" s="1329"/>
      <c r="AS92" s="1329"/>
      <c r="AT92" s="1329"/>
      <c r="AU92" s="1329"/>
      <c r="AV92" s="1329"/>
      <c r="AW92" s="1329"/>
      <c r="AX92" s="1329"/>
      <c r="AY92" s="1329"/>
      <c r="AZ92" s="1329"/>
      <c r="BA92" s="1329"/>
      <c r="BB92" s="1329"/>
      <c r="BC92" s="1329"/>
    </row>
    <row r="93" spans="1:57" s="1" customFormat="1" ht="18.75" customHeight="1">
      <c r="A93" s="3"/>
      <c r="B93" s="630"/>
      <c r="C93" s="642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632"/>
      <c r="S93" s="632"/>
      <c r="T93" s="632"/>
      <c r="U93" s="1329"/>
      <c r="V93" s="1329"/>
      <c r="W93" s="1329"/>
      <c r="X93" s="1329"/>
      <c r="Y93" s="1329"/>
      <c r="Z93" s="1329"/>
      <c r="AA93" s="1329"/>
      <c r="AB93" s="1329"/>
      <c r="AC93" s="1329"/>
      <c r="AD93" s="1329"/>
      <c r="AE93" s="1329"/>
      <c r="AF93" s="1329"/>
      <c r="AG93" s="1329"/>
      <c r="AH93" s="1329"/>
      <c r="AI93" s="1329"/>
      <c r="AJ93" s="1329"/>
      <c r="AK93" s="1329"/>
      <c r="AL93" s="1329"/>
      <c r="AM93" s="1329"/>
      <c r="AN93" s="1329"/>
      <c r="AO93" s="1329"/>
      <c r="AP93" s="1329"/>
      <c r="AQ93" s="1329"/>
      <c r="AR93" s="1329"/>
      <c r="AS93" s="1329"/>
      <c r="AT93" s="1329"/>
      <c r="AU93" s="1329"/>
      <c r="AV93" s="1329"/>
      <c r="AW93" s="1329"/>
      <c r="AX93" s="1329"/>
      <c r="AY93" s="1329"/>
      <c r="AZ93" s="1329"/>
      <c r="BA93" s="1329"/>
      <c r="BB93" s="1329"/>
      <c r="BC93" s="1329"/>
    </row>
    <row r="94" spans="1:57" s="1" customFormat="1" ht="18.75" customHeight="1">
      <c r="A94" s="3"/>
      <c r="B94" s="3"/>
      <c r="C94" s="638"/>
      <c r="D94" s="3"/>
      <c r="E94" s="633"/>
      <c r="F94" s="633"/>
      <c r="G94" s="633"/>
      <c r="H94" s="633"/>
      <c r="I94" s="633"/>
      <c r="J94" s="633"/>
      <c r="K94" s="633"/>
      <c r="L94" s="633"/>
      <c r="M94" s="633"/>
      <c r="N94" s="633"/>
      <c r="O94" s="633"/>
      <c r="P94" s="633"/>
      <c r="Q94" s="3"/>
      <c r="R94" s="632"/>
      <c r="S94" s="632"/>
      <c r="T94" s="632"/>
      <c r="U94" s="1462"/>
      <c r="V94" s="1462"/>
      <c r="W94" s="1329"/>
      <c r="X94" s="1329"/>
      <c r="Y94" s="1329"/>
      <c r="Z94" s="1329"/>
      <c r="AA94" s="1329"/>
      <c r="AB94" s="1329"/>
      <c r="AC94" s="1329"/>
      <c r="AD94" s="1329"/>
      <c r="AE94" s="1329"/>
      <c r="AF94" s="1329"/>
      <c r="AG94" s="1329"/>
      <c r="AH94" s="1329"/>
      <c r="AI94" s="1329"/>
      <c r="AJ94" s="1329"/>
      <c r="AK94" s="1329"/>
      <c r="AL94" s="1329"/>
      <c r="AM94" s="1329"/>
      <c r="AN94" s="1329"/>
      <c r="AO94" s="1329"/>
      <c r="AP94" s="1329"/>
      <c r="AQ94" s="1329"/>
      <c r="AR94" s="1329"/>
      <c r="AS94" s="1329"/>
      <c r="AT94" s="1329"/>
      <c r="AU94" s="1329"/>
      <c r="AV94" s="1329"/>
      <c r="AW94" s="1329"/>
      <c r="AX94" s="1329"/>
      <c r="AY94" s="1329"/>
      <c r="AZ94" s="1329"/>
      <c r="BA94" s="1329"/>
      <c r="BB94" s="1329"/>
      <c r="BC94" s="1329"/>
    </row>
    <row r="95" spans="1:57" s="1" customFormat="1" ht="18.75" customHeight="1">
      <c r="A95" s="3"/>
      <c r="B95" s="3"/>
      <c r="C95" s="638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632"/>
      <c r="S95" s="632"/>
      <c r="T95" s="632"/>
      <c r="U95" s="1462"/>
      <c r="V95" s="1462"/>
      <c r="W95" s="1329"/>
      <c r="X95" s="1329"/>
      <c r="Y95" s="1329"/>
      <c r="Z95" s="1329"/>
      <c r="AA95" s="1329"/>
      <c r="AB95" s="1329"/>
      <c r="AC95" s="1329"/>
      <c r="AD95" s="1329"/>
      <c r="AE95" s="1329"/>
      <c r="AF95" s="1329"/>
      <c r="AG95" s="1329"/>
      <c r="AH95" s="1329"/>
      <c r="AI95" s="1329"/>
      <c r="AJ95" s="1329"/>
      <c r="AK95" s="1329"/>
      <c r="AL95" s="1329"/>
      <c r="AM95" s="1329"/>
      <c r="AN95" s="1329"/>
      <c r="AO95" s="1329"/>
      <c r="AP95" s="1329"/>
      <c r="AQ95" s="1329"/>
      <c r="AR95" s="1329"/>
      <c r="AS95" s="1329"/>
      <c r="AT95" s="1329"/>
      <c r="AU95" s="1329"/>
      <c r="AV95" s="1329"/>
      <c r="AW95" s="1329"/>
      <c r="AX95" s="1329"/>
      <c r="AY95" s="1329"/>
      <c r="AZ95" s="1329"/>
      <c r="BA95" s="1329"/>
      <c r="BB95" s="1329"/>
      <c r="BC95" s="1329"/>
    </row>
    <row r="96" spans="1:57" s="1" customFormat="1" ht="18.75" customHeight="1">
      <c r="A96" s="3"/>
      <c r="B96" s="3"/>
      <c r="C96" s="63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237"/>
      <c r="S96" s="237"/>
      <c r="T96" s="237"/>
      <c r="U96" s="1329"/>
      <c r="V96" s="1329"/>
      <c r="W96" s="1329"/>
      <c r="X96" s="1329"/>
      <c r="Y96" s="1329"/>
      <c r="Z96" s="1329"/>
      <c r="AA96" s="1329"/>
      <c r="AB96" s="1329"/>
      <c r="AC96" s="1329"/>
      <c r="AD96" s="1329"/>
      <c r="AE96" s="1329"/>
      <c r="AF96" s="1329"/>
      <c r="AG96" s="1329"/>
      <c r="AH96" s="1329"/>
      <c r="AI96" s="1329"/>
      <c r="AJ96" s="1329"/>
      <c r="AK96" s="1329"/>
      <c r="AL96" s="1329"/>
      <c r="AM96" s="1329"/>
      <c r="AN96" s="1329"/>
      <c r="AO96" s="1329"/>
      <c r="AP96" s="1329"/>
      <c r="AQ96" s="1329"/>
      <c r="AR96" s="1329"/>
      <c r="AS96" s="1329"/>
      <c r="AT96" s="1329"/>
      <c r="AU96" s="1329"/>
      <c r="AV96" s="1329"/>
      <c r="AW96" s="1329"/>
      <c r="AX96" s="1329"/>
      <c r="AY96" s="1329"/>
      <c r="AZ96" s="1329"/>
      <c r="BA96" s="1329"/>
      <c r="BB96" s="1329"/>
      <c r="BC96" s="1329"/>
    </row>
    <row r="97" spans="1:55" s="1" customFormat="1" ht="18.75" customHeight="1">
      <c r="A97" s="3"/>
      <c r="B97" s="3"/>
      <c r="C97" s="63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237"/>
      <c r="S97" s="237"/>
      <c r="T97" s="237"/>
      <c r="U97" s="1329"/>
      <c r="V97" s="1329"/>
      <c r="W97" s="1329"/>
      <c r="X97" s="1463" t="s">
        <v>76</v>
      </c>
      <c r="Y97" s="1329"/>
      <c r="Z97" s="1329"/>
      <c r="AA97" s="1329"/>
      <c r="AB97" s="1329"/>
      <c r="AC97" s="1329"/>
      <c r="AD97" s="1329"/>
      <c r="AE97" s="1329"/>
      <c r="AF97" s="1329"/>
      <c r="AG97" s="1329"/>
      <c r="AH97" s="1329"/>
      <c r="AI97" s="1329"/>
      <c r="AJ97" s="1329"/>
      <c r="AK97" s="1329"/>
      <c r="AL97" s="1329"/>
      <c r="AM97" s="1329"/>
      <c r="AN97" s="1329"/>
      <c r="AO97" s="1329"/>
      <c r="AP97" s="1329"/>
      <c r="AQ97" s="1329"/>
      <c r="AR97" s="1329"/>
      <c r="AS97" s="1329"/>
      <c r="AT97" s="1329"/>
      <c r="AU97" s="1329"/>
      <c r="AV97" s="1329"/>
      <c r="AW97" s="1329"/>
      <c r="AX97" s="1329"/>
      <c r="AY97" s="1329"/>
      <c r="AZ97" s="1329"/>
      <c r="BA97" s="1329"/>
      <c r="BB97" s="1329"/>
      <c r="BC97" s="1329"/>
    </row>
    <row r="98" spans="1:55" s="1" customFormat="1" ht="18.75" customHeight="1">
      <c r="A98" s="3"/>
      <c r="B98" s="3"/>
      <c r="C98" s="638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237"/>
      <c r="S98" s="237"/>
      <c r="T98" s="237"/>
      <c r="U98" s="1329"/>
      <c r="V98" s="1329"/>
      <c r="W98" s="1329"/>
      <c r="X98" s="1464" t="s">
        <v>107</v>
      </c>
      <c r="Y98" s="1464" t="s">
        <v>108</v>
      </c>
      <c r="Z98" s="1464" t="s">
        <v>109</v>
      </c>
      <c r="AA98" s="1464" t="s">
        <v>110</v>
      </c>
      <c r="AB98" s="1464" t="s">
        <v>111</v>
      </c>
      <c r="AC98" s="1464" t="s">
        <v>112</v>
      </c>
      <c r="AD98" s="1464" t="s">
        <v>113</v>
      </c>
      <c r="AE98" s="1464" t="s">
        <v>114</v>
      </c>
      <c r="AF98" s="1464" t="s">
        <v>115</v>
      </c>
      <c r="AG98" s="1464" t="s">
        <v>116</v>
      </c>
      <c r="AH98" s="1464" t="s">
        <v>117</v>
      </c>
      <c r="AI98" s="1464" t="s">
        <v>118</v>
      </c>
      <c r="AJ98" s="1329"/>
      <c r="AK98" s="1329"/>
      <c r="AL98" s="1329"/>
      <c r="AM98" s="1329"/>
      <c r="AN98" s="1329"/>
      <c r="AO98" s="1329"/>
      <c r="AP98" s="1329"/>
      <c r="AQ98" s="1329"/>
      <c r="AR98" s="1329"/>
      <c r="AS98" s="1329"/>
      <c r="AT98" s="1329"/>
      <c r="AU98" s="1329"/>
      <c r="AV98" s="1329"/>
      <c r="AW98" s="1329"/>
      <c r="AX98" s="1329"/>
      <c r="AY98" s="1329"/>
      <c r="AZ98" s="1329"/>
      <c r="BA98" s="1329"/>
      <c r="BB98" s="1329"/>
      <c r="BC98" s="1329"/>
    </row>
    <row r="99" spans="1:55" s="1" customFormat="1" ht="18.75" customHeight="1">
      <c r="A99" s="3"/>
      <c r="B99" s="3"/>
      <c r="C99" s="63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237"/>
      <c r="S99" s="237"/>
      <c r="T99" s="237"/>
      <c r="U99" s="1329"/>
      <c r="V99" s="1329"/>
      <c r="W99" s="1329" t="s">
        <v>70</v>
      </c>
      <c r="X99" s="1465">
        <f t="shared" ref="X99:AI99" si="12">+E74</f>
        <v>1893.6072356900002</v>
      </c>
      <c r="Y99" s="1465">
        <f t="shared" si="12"/>
        <v>1892.0979139400015</v>
      </c>
      <c r="Z99" s="1465">
        <f t="shared" si="12"/>
        <v>1776.1323177700021</v>
      </c>
      <c r="AA99" s="1465">
        <f t="shared" si="12"/>
        <v>1579.5606844299987</v>
      </c>
      <c r="AB99" s="1465">
        <f t="shared" si="12"/>
        <v>1548.9545851100013</v>
      </c>
      <c r="AC99" s="1465">
        <f t="shared" si="12"/>
        <v>1524.3743129599984</v>
      </c>
      <c r="AD99" s="1465">
        <f t="shared" si="12"/>
        <v>1615.8894209299983</v>
      </c>
      <c r="AE99" s="1465">
        <f t="shared" si="12"/>
        <v>1682.8249121199979</v>
      </c>
      <c r="AF99" s="1465">
        <f t="shared" si="12"/>
        <v>1688.6396019100007</v>
      </c>
      <c r="AG99" s="1465">
        <f t="shared" si="12"/>
        <v>1761.6224590299983</v>
      </c>
      <c r="AH99" s="1465">
        <f t="shared" si="12"/>
        <v>1757.6810070299987</v>
      </c>
      <c r="AI99" s="1465">
        <f t="shared" si="12"/>
        <v>1795.7881606600013</v>
      </c>
      <c r="AJ99" s="1329"/>
      <c r="AK99" s="1329"/>
      <c r="AL99" s="1329"/>
      <c r="AM99" s="1329"/>
      <c r="AN99" s="1329"/>
      <c r="AO99" s="1329"/>
      <c r="AP99" s="1329"/>
      <c r="AQ99" s="1329"/>
      <c r="AR99" s="1329"/>
      <c r="AS99" s="1329"/>
      <c r="AT99" s="1329"/>
      <c r="AU99" s="1329"/>
      <c r="AV99" s="1329"/>
      <c r="AW99" s="1329"/>
      <c r="AX99" s="1329"/>
      <c r="AY99" s="1329"/>
      <c r="AZ99" s="1329"/>
      <c r="BA99" s="1329"/>
      <c r="BB99" s="1329"/>
      <c r="BC99" s="1329"/>
    </row>
    <row r="100" spans="1:55" s="1" customFormat="1" ht="18.75" customHeight="1">
      <c r="A100" s="3"/>
      <c r="B100" s="3"/>
      <c r="C100" s="63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237"/>
      <c r="S100" s="237"/>
      <c r="T100" s="237"/>
      <c r="U100" s="1329"/>
      <c r="V100" s="1329"/>
      <c r="W100" s="1329" t="s">
        <v>69</v>
      </c>
      <c r="X100" s="1465">
        <f t="shared" ref="X100:AI100" si="13">+E34</f>
        <v>2129.6457937</v>
      </c>
      <c r="Y100" s="1465">
        <f t="shared" si="13"/>
        <v>2033.4700024999997</v>
      </c>
      <c r="Z100" s="1465">
        <f t="shared" si="13"/>
        <v>1729.3526832999992</v>
      </c>
      <c r="AA100" s="1465">
        <f t="shared" si="13"/>
        <v>1185.8756676999999</v>
      </c>
      <c r="AB100" s="1465">
        <f t="shared" si="13"/>
        <v>1407.5091435999998</v>
      </c>
      <c r="AC100" s="1465">
        <f t="shared" si="13"/>
        <v>1765.0636100000008</v>
      </c>
      <c r="AD100" s="1465">
        <f t="shared" si="13"/>
        <v>1992.3168469000002</v>
      </c>
      <c r="AE100" s="1465">
        <f t="shared" si="13"/>
        <v>2077.0021474999994</v>
      </c>
      <c r="AF100" s="1465">
        <f t="shared" si="13"/>
        <v>1999.5923505000003</v>
      </c>
      <c r="AG100" s="1465">
        <f t="shared" si="13"/>
        <v>2158.7336464000005</v>
      </c>
      <c r="AH100" s="1465">
        <f t="shared" si="13"/>
        <v>2143.1365156000002</v>
      </c>
      <c r="AI100" s="1465">
        <f t="shared" si="13"/>
        <v>2236.0099158999997</v>
      </c>
      <c r="AJ100" s="1329"/>
      <c r="AK100" s="1329"/>
      <c r="AL100" s="1329"/>
      <c r="AM100" s="1329"/>
      <c r="AN100" s="1329"/>
      <c r="AO100" s="1329"/>
      <c r="AP100" s="1329"/>
      <c r="AQ100" s="1329"/>
      <c r="AR100" s="1329"/>
      <c r="AS100" s="1329"/>
      <c r="AT100" s="1329"/>
      <c r="AU100" s="1329"/>
      <c r="AV100" s="1329"/>
      <c r="AW100" s="1329"/>
      <c r="AX100" s="1329"/>
      <c r="AY100" s="1329"/>
      <c r="AZ100" s="1329"/>
      <c r="BA100" s="1329"/>
      <c r="BB100" s="1329"/>
      <c r="BC100" s="1329"/>
    </row>
    <row r="101" spans="1:55" s="1" customFormat="1" ht="18.75" customHeight="1">
      <c r="A101" s="3"/>
      <c r="B101" s="3"/>
      <c r="C101" s="63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237"/>
      <c r="S101" s="237"/>
      <c r="T101" s="237"/>
      <c r="U101" s="1329"/>
      <c r="V101" s="1329"/>
      <c r="W101" s="1329"/>
      <c r="X101" s="1329"/>
      <c r="Y101" s="1329"/>
      <c r="Z101" s="1329"/>
      <c r="AA101" s="1329"/>
      <c r="AB101" s="1329"/>
      <c r="AC101" s="1329"/>
      <c r="AD101" s="1329"/>
      <c r="AE101" s="1329"/>
      <c r="AF101" s="1329"/>
      <c r="AG101" s="1329"/>
      <c r="AH101" s="1329"/>
      <c r="AI101" s="1329"/>
      <c r="AJ101" s="1329"/>
      <c r="AK101" s="1329"/>
      <c r="AL101" s="1329"/>
      <c r="AM101" s="1329"/>
      <c r="AN101" s="1329"/>
      <c r="AO101" s="1329"/>
      <c r="AP101" s="1329"/>
      <c r="AQ101" s="1329"/>
      <c r="AR101" s="1329"/>
      <c r="AS101" s="1329"/>
      <c r="AT101" s="1329"/>
      <c r="AU101" s="1329"/>
      <c r="AV101" s="1329"/>
      <c r="AW101" s="1329"/>
      <c r="AX101" s="1329"/>
      <c r="AY101" s="1329"/>
      <c r="AZ101" s="1329"/>
      <c r="BA101" s="1329"/>
      <c r="BB101" s="1329"/>
      <c r="BC101" s="1329"/>
    </row>
    <row r="102" spans="1:55" s="1" customFormat="1" ht="18.75" customHeight="1">
      <c r="A102" s="3"/>
      <c r="B102" s="3"/>
      <c r="C102" s="638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237"/>
      <c r="S102" s="237"/>
      <c r="T102" s="237"/>
      <c r="U102" s="1329"/>
      <c r="V102" s="1329"/>
      <c r="W102" s="1329"/>
      <c r="X102" s="1329"/>
      <c r="Y102" s="1329"/>
      <c r="Z102" s="1329"/>
      <c r="AA102" s="1329"/>
      <c r="AB102" s="1329"/>
      <c r="AC102" s="1329"/>
      <c r="AD102" s="1329"/>
      <c r="AE102" s="1329"/>
      <c r="AF102" s="1329"/>
      <c r="AG102" s="1329"/>
      <c r="AH102" s="1329"/>
      <c r="AI102" s="1329"/>
      <c r="AJ102" s="1329"/>
      <c r="AK102" s="1329"/>
      <c r="AL102" s="1329"/>
      <c r="AM102" s="1329"/>
      <c r="AN102" s="1329"/>
      <c r="AO102" s="1329"/>
      <c r="AP102" s="1329"/>
      <c r="AQ102" s="1329"/>
      <c r="AR102" s="1329"/>
      <c r="AS102" s="1329"/>
      <c r="AT102" s="1329"/>
      <c r="AU102" s="1329"/>
      <c r="AV102" s="1329"/>
      <c r="AW102" s="1329"/>
      <c r="AX102" s="1329"/>
      <c r="AY102" s="1329"/>
      <c r="AZ102" s="1329"/>
      <c r="BA102" s="1329"/>
      <c r="BB102" s="1329"/>
      <c r="BC102" s="1329"/>
    </row>
    <row r="103" spans="1:55" s="1" customFormat="1" ht="18.75" customHeight="1">
      <c r="A103" s="3"/>
      <c r="B103" s="3"/>
      <c r="C103" s="638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237"/>
      <c r="S103" s="237"/>
      <c r="T103" s="237"/>
      <c r="U103" s="1329"/>
      <c r="V103" s="1329"/>
      <c r="W103" s="1329"/>
      <c r="X103" s="1463" t="s">
        <v>77</v>
      </c>
      <c r="Y103" s="1329"/>
      <c r="Z103" s="1329"/>
      <c r="AA103" s="1329"/>
      <c r="AB103" s="1329"/>
      <c r="AC103" s="1329"/>
      <c r="AD103" s="1329"/>
      <c r="AE103" s="1329"/>
      <c r="AF103" s="1329"/>
      <c r="AG103" s="1329"/>
      <c r="AH103" s="1329"/>
      <c r="AI103" s="1329"/>
      <c r="AJ103" s="1329"/>
      <c r="AK103" s="1329"/>
      <c r="AL103" s="1329"/>
      <c r="AM103" s="1329"/>
      <c r="AN103" s="1329"/>
      <c r="AO103" s="1329"/>
      <c r="AP103" s="1329"/>
      <c r="AQ103" s="1329"/>
      <c r="AR103" s="1329"/>
      <c r="AS103" s="1329"/>
      <c r="AT103" s="1329"/>
      <c r="AU103" s="1329"/>
      <c r="AV103" s="1329"/>
      <c r="AW103" s="1329"/>
      <c r="AX103" s="1329"/>
      <c r="AY103" s="1329"/>
      <c r="AZ103" s="1329"/>
      <c r="BA103" s="1329"/>
      <c r="BB103" s="1329"/>
      <c r="BC103" s="1329"/>
    </row>
    <row r="104" spans="1:55" s="1" customFormat="1" ht="18.75" customHeight="1">
      <c r="A104" s="3"/>
      <c r="B104" s="3"/>
      <c r="C104" s="638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1329"/>
      <c r="V104" s="1329"/>
      <c r="W104" s="1329"/>
      <c r="X104" s="1464" t="s">
        <v>107</v>
      </c>
      <c r="Y104" s="1464" t="s">
        <v>108</v>
      </c>
      <c r="Z104" s="1464" t="s">
        <v>109</v>
      </c>
      <c r="AA104" s="1464" t="s">
        <v>110</v>
      </c>
      <c r="AB104" s="1464" t="s">
        <v>111</v>
      </c>
      <c r="AC104" s="1464" t="s">
        <v>112</v>
      </c>
      <c r="AD104" s="1464" t="s">
        <v>113</v>
      </c>
      <c r="AE104" s="1464" t="s">
        <v>114</v>
      </c>
      <c r="AF104" s="1464" t="s">
        <v>115</v>
      </c>
      <c r="AG104" s="1464" t="s">
        <v>116</v>
      </c>
      <c r="AH104" s="1464" t="s">
        <v>117</v>
      </c>
      <c r="AI104" s="1464" t="s">
        <v>118</v>
      </c>
      <c r="AJ104" s="1329"/>
      <c r="AK104" s="1329"/>
      <c r="AL104" s="1329"/>
      <c r="AM104" s="1329"/>
      <c r="AN104" s="1329"/>
      <c r="AO104" s="1329"/>
      <c r="AP104" s="1329"/>
      <c r="AQ104" s="1329"/>
      <c r="AR104" s="1329"/>
      <c r="AS104" s="1329"/>
      <c r="AT104" s="1329"/>
      <c r="AU104" s="1329"/>
      <c r="AV104" s="1329"/>
      <c r="AW104" s="1329"/>
      <c r="AX104" s="1329"/>
      <c r="AY104" s="1329"/>
      <c r="AZ104" s="1329"/>
      <c r="BA104" s="1329"/>
      <c r="BB104" s="1329"/>
      <c r="BC104" s="1329"/>
    </row>
    <row r="105" spans="1:55" s="1" customFormat="1" ht="18.75" customHeight="1">
      <c r="A105" s="3"/>
      <c r="B105" s="3"/>
      <c r="C105" s="638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1329"/>
      <c r="V105" s="1329"/>
      <c r="W105" s="1329" t="s">
        <v>70</v>
      </c>
      <c r="X105" s="1466">
        <f t="shared" ref="X105:AI105" si="14">E75</f>
        <v>34.635380280000028</v>
      </c>
      <c r="Y105" s="1466">
        <f t="shared" si="14"/>
        <v>32.819168860000019</v>
      </c>
      <c r="Z105" s="1466">
        <f t="shared" si="14"/>
        <v>31.404862659999999</v>
      </c>
      <c r="AA105" s="1466">
        <f t="shared" si="14"/>
        <v>27.539716249999991</v>
      </c>
      <c r="AB105" s="1466">
        <f t="shared" si="14"/>
        <v>27.084493460000033</v>
      </c>
      <c r="AC105" s="1466">
        <f t="shared" si="14"/>
        <v>26.939631999999992</v>
      </c>
      <c r="AD105" s="1466">
        <f t="shared" si="14"/>
        <v>30.92276040000004</v>
      </c>
      <c r="AE105" s="1466">
        <f t="shared" si="14"/>
        <v>32.106330630000002</v>
      </c>
      <c r="AF105" s="1466">
        <f t="shared" si="14"/>
        <v>32.911706810000013</v>
      </c>
      <c r="AG105" s="1466">
        <f t="shared" si="14"/>
        <v>33.843083440000008</v>
      </c>
      <c r="AH105" s="1466">
        <f t="shared" si="14"/>
        <v>32.535215509999979</v>
      </c>
      <c r="AI105" s="1466">
        <f t="shared" si="14"/>
        <v>33.44608267000001</v>
      </c>
      <c r="AJ105" s="1329"/>
      <c r="AK105" s="1329"/>
      <c r="AL105" s="1329"/>
      <c r="AM105" s="1329"/>
      <c r="AN105" s="1329"/>
      <c r="AO105" s="1329"/>
      <c r="AP105" s="1329"/>
      <c r="AQ105" s="1329"/>
      <c r="AR105" s="1329"/>
      <c r="AS105" s="1329"/>
      <c r="AT105" s="1329"/>
      <c r="AU105" s="1329"/>
      <c r="AV105" s="1329"/>
      <c r="AW105" s="1329"/>
      <c r="AX105" s="1329"/>
      <c r="AY105" s="1329"/>
      <c r="AZ105" s="1329"/>
      <c r="BA105" s="1329"/>
      <c r="BB105" s="1329"/>
      <c r="BC105" s="1329"/>
    </row>
    <row r="106" spans="1:55" s="1" customFormat="1" ht="18.75" customHeight="1">
      <c r="A106" s="3"/>
      <c r="B106" s="3"/>
      <c r="C106" s="638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1329"/>
      <c r="V106" s="1329"/>
      <c r="W106" s="1329" t="s">
        <v>69</v>
      </c>
      <c r="X106" s="1467">
        <f t="shared" ref="X106:AI106" si="15">E35</f>
        <v>0</v>
      </c>
      <c r="Y106" s="1467">
        <f t="shared" si="15"/>
        <v>0</v>
      </c>
      <c r="Z106" s="1467">
        <f t="shared" si="15"/>
        <v>0</v>
      </c>
      <c r="AA106" s="1467">
        <f t="shared" si="15"/>
        <v>0</v>
      </c>
      <c r="AB106" s="1467">
        <f t="shared" si="15"/>
        <v>0</v>
      </c>
      <c r="AC106" s="1467">
        <f t="shared" si="15"/>
        <v>0</v>
      </c>
      <c r="AD106" s="1467">
        <f t="shared" si="15"/>
        <v>0</v>
      </c>
      <c r="AE106" s="1467">
        <f t="shared" si="15"/>
        <v>0</v>
      </c>
      <c r="AF106" s="1467">
        <f t="shared" si="15"/>
        <v>0</v>
      </c>
      <c r="AG106" s="1467">
        <f t="shared" si="15"/>
        <v>0</v>
      </c>
      <c r="AH106" s="1467">
        <f t="shared" si="15"/>
        <v>0</v>
      </c>
      <c r="AI106" s="1467">
        <f t="shared" si="15"/>
        <v>0</v>
      </c>
      <c r="AJ106" s="1329"/>
      <c r="AK106" s="1329"/>
      <c r="AL106" s="1329"/>
      <c r="AM106" s="1329"/>
      <c r="AN106" s="1329"/>
      <c r="AO106" s="1329"/>
      <c r="AP106" s="1329"/>
      <c r="AQ106" s="1329"/>
      <c r="AR106" s="1329"/>
      <c r="AS106" s="1329"/>
      <c r="AT106" s="1329"/>
      <c r="AU106" s="1329"/>
      <c r="AV106" s="1329"/>
      <c r="AW106" s="1329"/>
      <c r="AX106" s="1329"/>
      <c r="AY106" s="1329"/>
      <c r="AZ106" s="1329"/>
      <c r="BA106" s="1329"/>
      <c r="BB106" s="1329"/>
      <c r="BC106" s="1329"/>
    </row>
    <row r="107" spans="1:55" s="1" customFormat="1" ht="18.75" customHeight="1">
      <c r="A107" s="3"/>
      <c r="B107" s="3"/>
      <c r="C107" s="638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1329"/>
      <c r="V107" s="1329"/>
      <c r="W107" s="1329"/>
      <c r="X107" s="1329"/>
      <c r="Y107" s="1329"/>
      <c r="Z107" s="1329"/>
      <c r="AA107" s="1329"/>
      <c r="AB107" s="1329"/>
      <c r="AC107" s="1329"/>
      <c r="AD107" s="1329"/>
      <c r="AE107" s="1329"/>
      <c r="AF107" s="1329"/>
      <c r="AG107" s="1329"/>
      <c r="AH107" s="1329"/>
      <c r="AI107" s="1329"/>
      <c r="AJ107" s="1329"/>
      <c r="AK107" s="1329"/>
      <c r="AL107" s="1329"/>
      <c r="AM107" s="1329"/>
      <c r="AN107" s="1329"/>
      <c r="AO107" s="1329"/>
      <c r="AP107" s="1329"/>
      <c r="AQ107" s="1329"/>
      <c r="AR107" s="1329"/>
      <c r="AS107" s="1329"/>
      <c r="AT107" s="1329"/>
      <c r="AU107" s="1329"/>
      <c r="AV107" s="1329"/>
      <c r="AW107" s="1329"/>
      <c r="AX107" s="1329"/>
      <c r="AY107" s="1329"/>
      <c r="AZ107" s="1329"/>
      <c r="BA107" s="1329"/>
      <c r="BB107" s="1329"/>
      <c r="BC107" s="1329"/>
    </row>
    <row r="108" spans="1:55" s="1" customFormat="1" ht="18.75" customHeight="1">
      <c r="A108" s="3"/>
      <c r="B108" s="3"/>
      <c r="C108" s="638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1329"/>
      <c r="V108" s="1329"/>
      <c r="W108" s="1329"/>
      <c r="X108" s="1329"/>
      <c r="Y108" s="1329"/>
      <c r="Z108" s="1329"/>
      <c r="AA108" s="1329"/>
      <c r="AB108" s="1329"/>
      <c r="AC108" s="1329"/>
      <c r="AD108" s="1329"/>
      <c r="AE108" s="1329"/>
      <c r="AF108" s="1329"/>
      <c r="AG108" s="1329"/>
      <c r="AH108" s="1329"/>
      <c r="AI108" s="1329"/>
      <c r="AJ108" s="1329"/>
      <c r="AK108" s="1329"/>
      <c r="AL108" s="1329"/>
      <c r="AM108" s="1329"/>
      <c r="AN108" s="1329"/>
      <c r="AO108" s="1329"/>
      <c r="AP108" s="1329"/>
      <c r="AQ108" s="1329"/>
      <c r="AR108" s="1329"/>
      <c r="AS108" s="1329"/>
      <c r="AT108" s="1329"/>
      <c r="AU108" s="1329"/>
      <c r="AV108" s="1329"/>
      <c r="AW108" s="1329"/>
      <c r="AX108" s="1329"/>
      <c r="AY108" s="1329"/>
      <c r="AZ108" s="1329"/>
      <c r="BA108" s="1329"/>
      <c r="BB108" s="1329"/>
      <c r="BC108" s="1329"/>
    </row>
    <row r="109" spans="1:55" s="1" customFormat="1" ht="18.75" customHeight="1">
      <c r="A109" s="3"/>
      <c r="B109" s="3"/>
      <c r="C109" s="638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1329"/>
      <c r="V109" s="1329"/>
      <c r="W109" s="1329"/>
      <c r="X109" s="1329"/>
      <c r="Y109" s="1329"/>
      <c r="Z109" s="1329"/>
      <c r="AA109" s="1329"/>
      <c r="AB109" s="1329"/>
      <c r="AC109" s="1329"/>
      <c r="AD109" s="1329"/>
      <c r="AE109" s="1329"/>
      <c r="AF109" s="1329"/>
      <c r="AG109" s="1329"/>
      <c r="AH109" s="1329"/>
      <c r="AI109" s="1329"/>
      <c r="AJ109" s="1329"/>
      <c r="AK109" s="1329"/>
      <c r="AL109" s="1329"/>
      <c r="AM109" s="1329"/>
      <c r="AN109" s="1329"/>
      <c r="AO109" s="1329"/>
      <c r="AP109" s="1329"/>
      <c r="AQ109" s="1329"/>
      <c r="AR109" s="1329"/>
      <c r="AS109" s="1329"/>
      <c r="AT109" s="1329"/>
      <c r="AU109" s="1329"/>
      <c r="AV109" s="1329"/>
      <c r="AW109" s="1329"/>
      <c r="AX109" s="1329"/>
      <c r="AY109" s="1329"/>
      <c r="AZ109" s="1329"/>
      <c r="BA109" s="1329"/>
      <c r="BB109" s="1329"/>
      <c r="BC109" s="1329"/>
    </row>
    <row r="110" spans="1:55" s="1" customFormat="1" ht="18.75" customHeight="1">
      <c r="A110" s="3"/>
      <c r="B110" s="3"/>
      <c r="C110" s="638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1329"/>
      <c r="V110" s="1329"/>
      <c r="W110" s="1329"/>
      <c r="X110" s="1329"/>
      <c r="Y110" s="1329"/>
      <c r="Z110" s="1329"/>
      <c r="AA110" s="1329"/>
      <c r="AB110" s="1329"/>
      <c r="AC110" s="1329"/>
      <c r="AD110" s="1329"/>
      <c r="AE110" s="1329"/>
      <c r="AF110" s="1329"/>
      <c r="AG110" s="1329"/>
      <c r="AH110" s="1329"/>
      <c r="AI110" s="1329"/>
      <c r="AJ110" s="1329"/>
      <c r="AK110" s="1329"/>
      <c r="AL110" s="1329"/>
      <c r="AM110" s="1329"/>
      <c r="AN110" s="1329"/>
      <c r="AO110" s="1329"/>
      <c r="AP110" s="1329"/>
      <c r="AQ110" s="1329"/>
      <c r="AR110" s="1329"/>
      <c r="AS110" s="1329"/>
      <c r="AT110" s="1329"/>
      <c r="AU110" s="1329"/>
      <c r="AV110" s="1329"/>
      <c r="AW110" s="1329"/>
      <c r="AX110" s="1329"/>
      <c r="AY110" s="1329"/>
      <c r="AZ110" s="1329"/>
      <c r="BA110" s="1329"/>
      <c r="BB110" s="1329"/>
      <c r="BC110" s="1329"/>
    </row>
    <row r="111" spans="1:55" s="1" customFormat="1" ht="18.75" customHeight="1">
      <c r="A111" s="3"/>
      <c r="B111" s="3"/>
      <c r="C111" s="638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1329"/>
      <c r="V111" s="1329"/>
      <c r="W111" s="1329"/>
      <c r="X111" s="1329"/>
      <c r="Y111" s="1329"/>
      <c r="Z111" s="1329"/>
      <c r="AA111" s="1329"/>
      <c r="AB111" s="1329"/>
      <c r="AC111" s="1329"/>
      <c r="AD111" s="1329"/>
      <c r="AE111" s="1329"/>
      <c r="AF111" s="1329"/>
      <c r="AG111" s="1329"/>
      <c r="AH111" s="1329"/>
      <c r="AI111" s="1329"/>
      <c r="AJ111" s="1329"/>
      <c r="AK111" s="1329"/>
      <c r="AL111" s="1329"/>
      <c r="AM111" s="1329"/>
      <c r="AN111" s="1329"/>
      <c r="AO111" s="1329"/>
      <c r="AP111" s="1329"/>
      <c r="AQ111" s="1329"/>
      <c r="AR111" s="1329"/>
      <c r="AS111" s="1329"/>
      <c r="AT111" s="1329"/>
      <c r="AU111" s="1329"/>
      <c r="AV111" s="1329"/>
      <c r="AW111" s="1329"/>
      <c r="AX111" s="1329"/>
      <c r="AY111" s="1329"/>
      <c r="AZ111" s="1329"/>
      <c r="BA111" s="1329"/>
      <c r="BB111" s="1329"/>
      <c r="BC111" s="1329"/>
    </row>
    <row r="112" spans="1:55" s="1" customFormat="1" ht="18.75" customHeight="1">
      <c r="A112" s="3"/>
      <c r="B112" s="3"/>
      <c r="C112" s="63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1329"/>
      <c r="V112" s="1329"/>
      <c r="W112" s="1329"/>
      <c r="X112" s="1329"/>
      <c r="Y112" s="1329"/>
      <c r="Z112" s="1329"/>
      <c r="AA112" s="1329"/>
      <c r="AB112" s="1329"/>
      <c r="AC112" s="1329"/>
      <c r="AD112" s="1329"/>
      <c r="AE112" s="1329"/>
      <c r="AF112" s="1329"/>
      <c r="AG112" s="1329"/>
      <c r="AH112" s="1329"/>
      <c r="AI112" s="1329"/>
      <c r="AJ112" s="1329"/>
      <c r="AK112" s="1329"/>
      <c r="AL112" s="1329"/>
      <c r="AM112" s="1329"/>
      <c r="AN112" s="1329"/>
      <c r="AO112" s="1329"/>
      <c r="AP112" s="1329"/>
      <c r="AQ112" s="1329"/>
      <c r="AR112" s="1329"/>
      <c r="AS112" s="1329"/>
      <c r="AT112" s="1329"/>
      <c r="AU112" s="1329"/>
      <c r="AV112" s="1329"/>
      <c r="AW112" s="1329"/>
      <c r="AX112" s="1329"/>
      <c r="AY112" s="1329"/>
      <c r="AZ112" s="1329"/>
      <c r="BA112" s="1329"/>
      <c r="BB112" s="1329"/>
      <c r="BC112" s="1329"/>
    </row>
    <row r="113" spans="1:55" s="1" customFormat="1" ht="18.75" customHeight="1">
      <c r="A113" s="3"/>
      <c r="B113" s="3"/>
      <c r="C113" s="638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1329"/>
      <c r="V113" s="1329"/>
      <c r="W113" s="1329"/>
      <c r="X113" s="1329"/>
      <c r="Y113" s="1329"/>
      <c r="Z113" s="1329"/>
      <c r="AA113" s="1329"/>
      <c r="AB113" s="1329"/>
      <c r="AC113" s="1329"/>
      <c r="AD113" s="1329"/>
      <c r="AE113" s="1329"/>
      <c r="AF113" s="1329"/>
      <c r="AG113" s="1329"/>
      <c r="AH113" s="1329"/>
      <c r="AI113" s="1329"/>
      <c r="AJ113" s="1329"/>
      <c r="AK113" s="1329"/>
      <c r="AL113" s="1329"/>
      <c r="AM113" s="1329"/>
      <c r="AN113" s="1329"/>
      <c r="AO113" s="1329"/>
      <c r="AP113" s="1329"/>
      <c r="AQ113" s="1329"/>
      <c r="AR113" s="1329"/>
      <c r="AS113" s="1329"/>
      <c r="AT113" s="1329"/>
      <c r="AU113" s="1329"/>
      <c r="AV113" s="1329"/>
      <c r="AW113" s="1329"/>
      <c r="AX113" s="1329"/>
      <c r="AY113" s="1329"/>
      <c r="AZ113" s="1329"/>
      <c r="BA113" s="1329"/>
      <c r="BB113" s="1329"/>
      <c r="BC113" s="1329"/>
    </row>
    <row r="114" spans="1:55" s="1" customFormat="1" ht="18.75" customHeight="1">
      <c r="A114" s="3"/>
      <c r="B114" s="3"/>
      <c r="C114" s="638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1329"/>
      <c r="V114" s="1329"/>
      <c r="W114" s="1329"/>
      <c r="X114" s="1329"/>
      <c r="Y114" s="1329"/>
      <c r="Z114" s="1329"/>
      <c r="AA114" s="1329"/>
      <c r="AB114" s="1329"/>
      <c r="AC114" s="1329"/>
      <c r="AD114" s="1329"/>
      <c r="AE114" s="1329"/>
      <c r="AF114" s="1329"/>
      <c r="AG114" s="1329"/>
      <c r="AH114" s="1329"/>
      <c r="AI114" s="1329"/>
      <c r="AJ114" s="1329"/>
      <c r="AK114" s="1329"/>
      <c r="AL114" s="1329"/>
      <c r="AM114" s="1329"/>
      <c r="AN114" s="1329"/>
      <c r="AO114" s="1329"/>
      <c r="AP114" s="1329"/>
      <c r="AQ114" s="1329"/>
      <c r="AR114" s="1329"/>
      <c r="AS114" s="1329"/>
      <c r="AT114" s="1329"/>
      <c r="AU114" s="1329"/>
      <c r="AV114" s="1329"/>
      <c r="AW114" s="1329"/>
      <c r="AX114" s="1329"/>
      <c r="AY114" s="1329"/>
      <c r="AZ114" s="1329"/>
      <c r="BA114" s="1329"/>
      <c r="BB114" s="1329"/>
      <c r="BC114" s="1329"/>
    </row>
    <row r="115" spans="1:55" s="1" customFormat="1" ht="18.75" customHeight="1">
      <c r="A115" s="3"/>
      <c r="B115" s="3"/>
      <c r="C115" s="638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1329"/>
      <c r="V115" s="1329"/>
      <c r="W115" s="1329"/>
      <c r="X115" s="1329"/>
      <c r="Y115" s="1329"/>
      <c r="Z115" s="1329"/>
      <c r="AA115" s="1329"/>
      <c r="AB115" s="1329"/>
      <c r="AC115" s="1329"/>
      <c r="AD115" s="1329"/>
      <c r="AE115" s="1329"/>
      <c r="AF115" s="1329"/>
      <c r="AG115" s="1329"/>
      <c r="AH115" s="1329"/>
      <c r="AI115" s="1329"/>
      <c r="AJ115" s="1329"/>
      <c r="AK115" s="1329"/>
      <c r="AL115" s="1329"/>
      <c r="AM115" s="1329"/>
      <c r="AN115" s="1329"/>
      <c r="AO115" s="1329"/>
      <c r="AP115" s="1329"/>
      <c r="AQ115" s="1329"/>
      <c r="AR115" s="1329"/>
      <c r="AS115" s="1329"/>
      <c r="AT115" s="1329"/>
      <c r="AU115" s="1329"/>
      <c r="AV115" s="1329"/>
      <c r="AW115" s="1329"/>
      <c r="AX115" s="1329"/>
      <c r="AY115" s="1329"/>
      <c r="AZ115" s="1329"/>
      <c r="BA115" s="1329"/>
      <c r="BB115" s="1329"/>
      <c r="BC115" s="1329"/>
    </row>
    <row r="116" spans="1:55" s="1" customFormat="1" ht="18.75" customHeight="1">
      <c r="A116" s="3"/>
      <c r="B116" s="3"/>
      <c r="C116" s="638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1329"/>
      <c r="V116" s="1329"/>
      <c r="W116" s="1329"/>
      <c r="X116" s="1329"/>
      <c r="Y116" s="1329"/>
      <c r="Z116" s="1329"/>
      <c r="AA116" s="1329"/>
      <c r="AB116" s="1329"/>
      <c r="AC116" s="1329"/>
      <c r="AD116" s="1329"/>
      <c r="AE116" s="1329"/>
      <c r="AF116" s="1329"/>
      <c r="AG116" s="1329"/>
      <c r="AH116" s="1329"/>
      <c r="AI116" s="1329"/>
      <c r="AJ116" s="1329"/>
      <c r="AK116" s="1329"/>
      <c r="AL116" s="1329"/>
      <c r="AM116" s="1329"/>
      <c r="AN116" s="1329"/>
      <c r="AO116" s="1329"/>
      <c r="AP116" s="1329"/>
      <c r="AQ116" s="1329"/>
      <c r="AR116" s="1329"/>
      <c r="AS116" s="1329"/>
      <c r="AT116" s="1329"/>
      <c r="AU116" s="1329"/>
      <c r="AV116" s="1329"/>
      <c r="AW116" s="1329"/>
      <c r="AX116" s="1329"/>
      <c r="AY116" s="1329"/>
      <c r="AZ116" s="1329"/>
      <c r="BA116" s="1329"/>
      <c r="BB116" s="1329"/>
      <c r="BC116" s="1329"/>
    </row>
    <row r="117" spans="1:55" s="1" customFormat="1" ht="18.75" customHeight="1">
      <c r="A117" s="3"/>
      <c r="B117" s="3"/>
      <c r="C117" s="638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1329"/>
      <c r="V117" s="1329"/>
      <c r="W117" s="1329"/>
      <c r="X117" s="1329"/>
      <c r="Y117" s="1329"/>
      <c r="Z117" s="1329"/>
      <c r="AA117" s="1329"/>
      <c r="AB117" s="1329"/>
      <c r="AC117" s="1329"/>
      <c r="AD117" s="1329"/>
      <c r="AE117" s="1329"/>
      <c r="AF117" s="1329"/>
      <c r="AG117" s="1329"/>
      <c r="AH117" s="1329"/>
      <c r="AI117" s="1329"/>
      <c r="AJ117" s="1329"/>
      <c r="AK117" s="1329"/>
      <c r="AL117" s="1329"/>
      <c r="AM117" s="1329"/>
      <c r="AN117" s="1329"/>
      <c r="AO117" s="1329"/>
      <c r="AP117" s="1329"/>
      <c r="AQ117" s="1329"/>
      <c r="AR117" s="1329"/>
      <c r="AS117" s="1329"/>
      <c r="AT117" s="1329"/>
      <c r="AU117" s="1329"/>
      <c r="AV117" s="1329"/>
      <c r="AW117" s="1329"/>
      <c r="AX117" s="1329"/>
      <c r="AY117" s="1329"/>
      <c r="AZ117" s="1329"/>
      <c r="BA117" s="1329"/>
      <c r="BB117" s="1329"/>
      <c r="BC117" s="1329"/>
    </row>
    <row r="129" spans="3:16">
      <c r="C129" s="643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3:16">
      <c r="C130" s="643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3:16">
      <c r="C131" s="643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3:16">
      <c r="C132" s="643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3:16">
      <c r="C133" s="64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3:16">
      <c r="C134" s="643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3:16">
      <c r="C135" s="643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3:16">
      <c r="C136" s="643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3:16">
      <c r="C137" s="643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3:16">
      <c r="C138" s="643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3:16">
      <c r="C139" s="643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3:16">
      <c r="C140" s="643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3:16">
      <c r="C141" s="643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3:16">
      <c r="C142" s="643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3:16">
      <c r="C143" s="6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3:16">
      <c r="C144" s="643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3:16">
      <c r="C145" s="643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3:16">
      <c r="C146" s="643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3:16">
      <c r="C147" s="643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3:16">
      <c r="C148" s="643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3:16">
      <c r="C149" s="643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3:16">
      <c r="C150" s="643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3:16">
      <c r="C151" s="643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3:16">
      <c r="C152" s="643"/>
      <c r="D152"/>
      <c r="E152"/>
      <c r="F152"/>
      <c r="G152"/>
      <c r="H152"/>
      <c r="I152"/>
      <c r="J152"/>
      <c r="K152"/>
      <c r="L152"/>
      <c r="M152"/>
      <c r="N152"/>
      <c r="O152"/>
      <c r="P152"/>
    </row>
  </sheetData>
  <mergeCells count="60">
    <mergeCell ref="B36:D36"/>
    <mergeCell ref="B34:C35"/>
    <mergeCell ref="W42:W43"/>
    <mergeCell ref="V1:X1"/>
    <mergeCell ref="W35:W36"/>
    <mergeCell ref="V2:V28"/>
    <mergeCell ref="V29:V63"/>
    <mergeCell ref="W32:W33"/>
    <mergeCell ref="W37:W38"/>
    <mergeCell ref="W39:W40"/>
    <mergeCell ref="H5:H6"/>
    <mergeCell ref="I5:I6"/>
    <mergeCell ref="L5:L6"/>
    <mergeCell ref="M5:M6"/>
    <mergeCell ref="A1:P1"/>
    <mergeCell ref="B5:B6"/>
    <mergeCell ref="Q81:Q82"/>
    <mergeCell ref="P40:P41"/>
    <mergeCell ref="H40:H41"/>
    <mergeCell ref="I40:I41"/>
    <mergeCell ref="J40:J41"/>
    <mergeCell ref="K40:K41"/>
    <mergeCell ref="L40:L41"/>
    <mergeCell ref="M40:M41"/>
    <mergeCell ref="N40:N41"/>
    <mergeCell ref="O40:O41"/>
    <mergeCell ref="P81:P82"/>
    <mergeCell ref="M81:M82"/>
    <mergeCell ref="N81:N82"/>
    <mergeCell ref="O81:O82"/>
    <mergeCell ref="C5:C6"/>
    <mergeCell ref="D5:D6"/>
    <mergeCell ref="E5:E6"/>
    <mergeCell ref="P5:P6"/>
    <mergeCell ref="J5:J6"/>
    <mergeCell ref="K5:K6"/>
    <mergeCell ref="N5:N6"/>
    <mergeCell ref="O5:O6"/>
    <mergeCell ref="F5:F6"/>
    <mergeCell ref="G5:G6"/>
    <mergeCell ref="G40:G41"/>
    <mergeCell ref="B74:C75"/>
    <mergeCell ref="B76:C76"/>
    <mergeCell ref="B81:C82"/>
    <mergeCell ref="D81:D82"/>
    <mergeCell ref="E81:E82"/>
    <mergeCell ref="B40:B41"/>
    <mergeCell ref="C40:C41"/>
    <mergeCell ref="D40:D41"/>
    <mergeCell ref="E40:E41"/>
    <mergeCell ref="F40:F41"/>
    <mergeCell ref="B83:C84"/>
    <mergeCell ref="J81:J82"/>
    <mergeCell ref="K81:K82"/>
    <mergeCell ref="B85:C85"/>
    <mergeCell ref="L81:L82"/>
    <mergeCell ref="G81:G82"/>
    <mergeCell ref="H81:H82"/>
    <mergeCell ref="F81:F82"/>
    <mergeCell ref="I81:I82"/>
  </mergeCells>
  <conditionalFormatting sqref="D42 D45 D74 D7:D34">
    <cfRule type="cellIs" dxfId="89" priority="124" stopIfTrue="1" operator="equal">
      <formula>"SICN"</formula>
    </cfRule>
    <cfRule type="cellIs" dxfId="88" priority="125" stopIfTrue="1" operator="equal">
      <formula>"SIS"</formula>
    </cfRule>
    <cfRule type="cellIs" dxfId="87" priority="126" stopIfTrue="1" operator="equal">
      <formula>"SS AA"</formula>
    </cfRule>
  </conditionalFormatting>
  <conditionalFormatting sqref="D44">
    <cfRule type="cellIs" dxfId="86" priority="121" stopIfTrue="1" operator="equal">
      <formula>"SICN"</formula>
    </cfRule>
    <cfRule type="cellIs" dxfId="85" priority="122" stopIfTrue="1" operator="equal">
      <formula>"SIS"</formula>
    </cfRule>
    <cfRule type="cellIs" dxfId="84" priority="123" stopIfTrue="1" operator="equal">
      <formula>"SS AA"</formula>
    </cfRule>
  </conditionalFormatting>
  <conditionalFormatting sqref="D58">
    <cfRule type="cellIs" dxfId="83" priority="109" stopIfTrue="1" operator="equal">
      <formula>"SICN"</formula>
    </cfRule>
    <cfRule type="cellIs" dxfId="82" priority="110" stopIfTrue="1" operator="equal">
      <formula>"SIS"</formula>
    </cfRule>
    <cfRule type="cellIs" dxfId="81" priority="111" stopIfTrue="1" operator="equal">
      <formula>"SS AA"</formula>
    </cfRule>
  </conditionalFormatting>
  <conditionalFormatting sqref="D56">
    <cfRule type="cellIs" dxfId="80" priority="58" stopIfTrue="1" operator="equal">
      <formula>"SICN"</formula>
    </cfRule>
    <cfRule type="cellIs" dxfId="79" priority="59" stopIfTrue="1" operator="equal">
      <formula>"SIS"</formula>
    </cfRule>
    <cfRule type="cellIs" dxfId="78" priority="60" stopIfTrue="1" operator="equal">
      <formula>"SS AA"</formula>
    </cfRule>
  </conditionalFormatting>
  <conditionalFormatting sqref="D46:D47">
    <cfRule type="cellIs" dxfId="77" priority="103" stopIfTrue="1" operator="equal">
      <formula>"SICN"</formula>
    </cfRule>
    <cfRule type="cellIs" dxfId="76" priority="104" stopIfTrue="1" operator="equal">
      <formula>"SIS"</formula>
    </cfRule>
    <cfRule type="cellIs" dxfId="75" priority="105" stopIfTrue="1" operator="equal">
      <formula>"SS AA"</formula>
    </cfRule>
  </conditionalFormatting>
  <conditionalFormatting sqref="D70">
    <cfRule type="cellIs" dxfId="74" priority="40" stopIfTrue="1" operator="equal">
      <formula>"SICN"</formula>
    </cfRule>
    <cfRule type="cellIs" dxfId="73" priority="41" stopIfTrue="1" operator="equal">
      <formula>"SIS"</formula>
    </cfRule>
    <cfRule type="cellIs" dxfId="72" priority="42" stopIfTrue="1" operator="equal">
      <formula>"SS AA"</formula>
    </cfRule>
  </conditionalFormatting>
  <conditionalFormatting sqref="D54">
    <cfRule type="cellIs" dxfId="71" priority="97" stopIfTrue="1" operator="equal">
      <formula>"SICN"</formula>
    </cfRule>
    <cfRule type="cellIs" dxfId="70" priority="98" stopIfTrue="1" operator="equal">
      <formula>"SIS"</formula>
    </cfRule>
    <cfRule type="cellIs" dxfId="69" priority="99" stopIfTrue="1" operator="equal">
      <formula>"SS AA"</formula>
    </cfRule>
  </conditionalFormatting>
  <conditionalFormatting sqref="D57">
    <cfRule type="cellIs" dxfId="68" priority="94" stopIfTrue="1" operator="equal">
      <formula>"SICN"</formula>
    </cfRule>
    <cfRule type="cellIs" dxfId="67" priority="95" stopIfTrue="1" operator="equal">
      <formula>"SIS"</formula>
    </cfRule>
    <cfRule type="cellIs" dxfId="66" priority="96" stopIfTrue="1" operator="equal">
      <formula>"SS AA"</formula>
    </cfRule>
  </conditionalFormatting>
  <conditionalFormatting sqref="D67">
    <cfRule type="cellIs" dxfId="65" priority="46" stopIfTrue="1" operator="equal">
      <formula>"SICN"</formula>
    </cfRule>
    <cfRule type="cellIs" dxfId="64" priority="47" stopIfTrue="1" operator="equal">
      <formula>"SIS"</formula>
    </cfRule>
    <cfRule type="cellIs" dxfId="63" priority="48" stopIfTrue="1" operator="equal">
      <formula>"SS AA"</formula>
    </cfRule>
  </conditionalFormatting>
  <conditionalFormatting sqref="D68">
    <cfRule type="cellIs" dxfId="62" priority="85" stopIfTrue="1" operator="equal">
      <formula>"SICN"</formula>
    </cfRule>
    <cfRule type="cellIs" dxfId="61" priority="86" stopIfTrue="1" operator="equal">
      <formula>"SIS"</formula>
    </cfRule>
    <cfRule type="cellIs" dxfId="60" priority="87" stopIfTrue="1" operator="equal">
      <formula>"SS AA"</formula>
    </cfRule>
  </conditionalFormatting>
  <conditionalFormatting sqref="D71">
    <cfRule type="cellIs" dxfId="59" priority="82" stopIfTrue="1" operator="equal">
      <formula>"SICN"</formula>
    </cfRule>
    <cfRule type="cellIs" dxfId="58" priority="83" stopIfTrue="1" operator="equal">
      <formula>"SIS"</formula>
    </cfRule>
    <cfRule type="cellIs" dxfId="57" priority="84" stopIfTrue="1" operator="equal">
      <formula>"SS AA"</formula>
    </cfRule>
  </conditionalFormatting>
  <conditionalFormatting sqref="D66">
    <cfRule type="cellIs" dxfId="56" priority="49" stopIfTrue="1" operator="equal">
      <formula>"SICN"</formula>
    </cfRule>
    <cfRule type="cellIs" dxfId="55" priority="50" stopIfTrue="1" operator="equal">
      <formula>"SIS"</formula>
    </cfRule>
    <cfRule type="cellIs" dxfId="54" priority="51" stopIfTrue="1" operator="equal">
      <formula>"SS AA"</formula>
    </cfRule>
  </conditionalFormatting>
  <conditionalFormatting sqref="D43">
    <cfRule type="cellIs" dxfId="53" priority="76" stopIfTrue="1" operator="equal">
      <formula>"SICN"</formula>
    </cfRule>
    <cfRule type="cellIs" dxfId="52" priority="77" stopIfTrue="1" operator="equal">
      <formula>"SIS"</formula>
    </cfRule>
    <cfRule type="cellIs" dxfId="51" priority="78" stopIfTrue="1" operator="equal">
      <formula>"SS AA"</formula>
    </cfRule>
  </conditionalFormatting>
  <conditionalFormatting sqref="D50">
    <cfRule type="cellIs" dxfId="50" priority="73" stopIfTrue="1" operator="equal">
      <formula>"SICN"</formula>
    </cfRule>
    <cfRule type="cellIs" dxfId="49" priority="74" stopIfTrue="1" operator="equal">
      <formula>"SIS"</formula>
    </cfRule>
    <cfRule type="cellIs" dxfId="48" priority="75" stopIfTrue="1" operator="equal">
      <formula>"SS AA"</formula>
    </cfRule>
  </conditionalFormatting>
  <conditionalFormatting sqref="D51">
    <cfRule type="cellIs" dxfId="47" priority="70" stopIfTrue="1" operator="equal">
      <formula>"SICN"</formula>
    </cfRule>
    <cfRule type="cellIs" dxfId="46" priority="71" stopIfTrue="1" operator="equal">
      <formula>"SIS"</formula>
    </cfRule>
    <cfRule type="cellIs" dxfId="45" priority="72" stopIfTrue="1" operator="equal">
      <formula>"SS AA"</formula>
    </cfRule>
  </conditionalFormatting>
  <conditionalFormatting sqref="D52">
    <cfRule type="cellIs" dxfId="44" priority="67" stopIfTrue="1" operator="equal">
      <formula>"SICN"</formula>
    </cfRule>
    <cfRule type="cellIs" dxfId="43" priority="68" stopIfTrue="1" operator="equal">
      <formula>"SIS"</formula>
    </cfRule>
    <cfRule type="cellIs" dxfId="42" priority="69" stopIfTrue="1" operator="equal">
      <formula>"SS AA"</formula>
    </cfRule>
  </conditionalFormatting>
  <conditionalFormatting sqref="D53">
    <cfRule type="cellIs" dxfId="41" priority="64" stopIfTrue="1" operator="equal">
      <formula>"SICN"</formula>
    </cfRule>
    <cfRule type="cellIs" dxfId="40" priority="65" stopIfTrue="1" operator="equal">
      <formula>"SIS"</formula>
    </cfRule>
    <cfRule type="cellIs" dxfId="39" priority="66" stopIfTrue="1" operator="equal">
      <formula>"SS AA"</formula>
    </cfRule>
  </conditionalFormatting>
  <conditionalFormatting sqref="D55">
    <cfRule type="cellIs" dxfId="38" priority="61" stopIfTrue="1" operator="equal">
      <formula>"SICN"</formula>
    </cfRule>
    <cfRule type="cellIs" dxfId="37" priority="62" stopIfTrue="1" operator="equal">
      <formula>"SIS"</formula>
    </cfRule>
    <cfRule type="cellIs" dxfId="36" priority="63" stopIfTrue="1" operator="equal">
      <formula>"SS AA"</formula>
    </cfRule>
  </conditionalFormatting>
  <conditionalFormatting sqref="D64">
    <cfRule type="cellIs" dxfId="35" priority="55" stopIfTrue="1" operator="equal">
      <formula>"SICN"</formula>
    </cfRule>
    <cfRule type="cellIs" dxfId="34" priority="56" stopIfTrue="1" operator="equal">
      <formula>"SIS"</formula>
    </cfRule>
    <cfRule type="cellIs" dxfId="33" priority="57" stopIfTrue="1" operator="equal">
      <formula>"SS AA"</formula>
    </cfRule>
  </conditionalFormatting>
  <conditionalFormatting sqref="D65">
    <cfRule type="cellIs" dxfId="32" priority="52" stopIfTrue="1" operator="equal">
      <formula>"SICN"</formula>
    </cfRule>
    <cfRule type="cellIs" dxfId="31" priority="53" stopIfTrue="1" operator="equal">
      <formula>"SIS"</formula>
    </cfRule>
    <cfRule type="cellIs" dxfId="30" priority="54" stopIfTrue="1" operator="equal">
      <formula>"SS AA"</formula>
    </cfRule>
  </conditionalFormatting>
  <conditionalFormatting sqref="D69">
    <cfRule type="cellIs" dxfId="29" priority="43" stopIfTrue="1" operator="equal">
      <formula>"SICN"</formula>
    </cfRule>
    <cfRule type="cellIs" dxfId="28" priority="44" stopIfTrue="1" operator="equal">
      <formula>"SIS"</formula>
    </cfRule>
    <cfRule type="cellIs" dxfId="27" priority="45" stopIfTrue="1" operator="equal">
      <formula>"SS AA"</formula>
    </cfRule>
  </conditionalFormatting>
  <conditionalFormatting sqref="D72">
    <cfRule type="cellIs" dxfId="26" priority="37" stopIfTrue="1" operator="equal">
      <formula>"SICN"</formula>
    </cfRule>
    <cfRule type="cellIs" dxfId="25" priority="38" stopIfTrue="1" operator="equal">
      <formula>"SIS"</formula>
    </cfRule>
    <cfRule type="cellIs" dxfId="24" priority="39" stopIfTrue="1" operator="equal">
      <formula>"SS AA"</formula>
    </cfRule>
  </conditionalFormatting>
  <conditionalFormatting sqref="D73">
    <cfRule type="cellIs" dxfId="23" priority="34" stopIfTrue="1" operator="equal">
      <formula>"SICN"</formula>
    </cfRule>
    <cfRule type="cellIs" dxfId="22" priority="35" stopIfTrue="1" operator="equal">
      <formula>"SIS"</formula>
    </cfRule>
    <cfRule type="cellIs" dxfId="21" priority="36" stopIfTrue="1" operator="equal">
      <formula>"SS AA"</formula>
    </cfRule>
  </conditionalFormatting>
  <conditionalFormatting sqref="D59">
    <cfRule type="cellIs" dxfId="20" priority="31" stopIfTrue="1" operator="equal">
      <formula>"SICN"</formula>
    </cfRule>
    <cfRule type="cellIs" dxfId="19" priority="32" stopIfTrue="1" operator="equal">
      <formula>"SIS"</formula>
    </cfRule>
    <cfRule type="cellIs" dxfId="18" priority="33" stopIfTrue="1" operator="equal">
      <formula>"SS AA"</formula>
    </cfRule>
  </conditionalFormatting>
  <conditionalFormatting sqref="D60">
    <cfRule type="cellIs" dxfId="17" priority="19" stopIfTrue="1" operator="equal">
      <formula>"SICN"</formula>
    </cfRule>
    <cfRule type="cellIs" dxfId="16" priority="20" stopIfTrue="1" operator="equal">
      <formula>"SIS"</formula>
    </cfRule>
    <cfRule type="cellIs" dxfId="15" priority="21" stopIfTrue="1" operator="equal">
      <formula>"SS AA"</formula>
    </cfRule>
  </conditionalFormatting>
  <conditionalFormatting sqref="D61">
    <cfRule type="cellIs" dxfId="14" priority="16" stopIfTrue="1" operator="equal">
      <formula>"SICN"</formula>
    </cfRule>
    <cfRule type="cellIs" dxfId="13" priority="17" stopIfTrue="1" operator="equal">
      <formula>"SIS"</formula>
    </cfRule>
    <cfRule type="cellIs" dxfId="12" priority="18" stopIfTrue="1" operator="equal">
      <formula>"SS AA"</formula>
    </cfRule>
  </conditionalFormatting>
  <conditionalFormatting sqref="D62">
    <cfRule type="cellIs" dxfId="11" priority="13" stopIfTrue="1" operator="equal">
      <formula>"SICN"</formula>
    </cfRule>
    <cfRule type="cellIs" dxfId="10" priority="14" stopIfTrue="1" operator="equal">
      <formula>"SIS"</formula>
    </cfRule>
    <cfRule type="cellIs" dxfId="9" priority="15" stopIfTrue="1" operator="equal">
      <formula>"SS AA"</formula>
    </cfRule>
  </conditionalFormatting>
  <conditionalFormatting sqref="D63">
    <cfRule type="cellIs" dxfId="8" priority="10" stopIfTrue="1" operator="equal">
      <formula>"SICN"</formula>
    </cfRule>
    <cfRule type="cellIs" dxfId="7" priority="11" stopIfTrue="1" operator="equal">
      <formula>"SIS"</formula>
    </cfRule>
    <cfRule type="cellIs" dxfId="6" priority="12" stopIfTrue="1" operator="equal">
      <formula>"SS AA"</formula>
    </cfRule>
  </conditionalFormatting>
  <conditionalFormatting sqref="D49">
    <cfRule type="cellIs" dxfId="5" priority="1" stopIfTrue="1" operator="equal">
      <formula>"SICN"</formula>
    </cfRule>
    <cfRule type="cellIs" dxfId="4" priority="2" stopIfTrue="1" operator="equal">
      <formula>"SIS"</formula>
    </cfRule>
    <cfRule type="cellIs" dxfId="3" priority="3" stopIfTrue="1" operator="equal">
      <formula>"SS AA"</formula>
    </cfRule>
  </conditionalFormatting>
  <conditionalFormatting sqref="D48">
    <cfRule type="cellIs" dxfId="2" priority="4" stopIfTrue="1" operator="equal">
      <formula>"SICN"</formula>
    </cfRule>
    <cfRule type="cellIs" dxfId="1" priority="5" stopIfTrue="1" operator="equal">
      <formula>"SIS"</formula>
    </cfRule>
    <cfRule type="cellIs" dxfId="0" priority="6" stopIfTrue="1" operator="equal">
      <formula>"SS AA"</formula>
    </cfRule>
  </conditionalFormatting>
  <printOptions horizontalCentered="1"/>
  <pageMargins left="0.78740157480314965" right="0.78740157480314965" top="0.78740157480314965" bottom="0.59055118110236227" header="0" footer="0"/>
  <pageSetup paperSize="9" scale="3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AZ153"/>
  <sheetViews>
    <sheetView view="pageBreakPreview" topLeftCell="B1" zoomScale="85" zoomScaleNormal="85" zoomScaleSheetLayoutView="85" workbookViewId="0">
      <selection activeCell="S1" sqref="S1"/>
    </sheetView>
  </sheetViews>
  <sheetFormatPr baseColWidth="10" defaultRowHeight="12.75"/>
  <cols>
    <col min="1" max="1" width="2.7109375" style="2" customWidth="1"/>
    <col min="2" max="2" width="5" customWidth="1"/>
    <col min="3" max="3" width="40.85546875" customWidth="1"/>
    <col min="4" max="4" width="12.42578125" customWidth="1"/>
    <col min="5" max="5" width="11.42578125" customWidth="1"/>
    <col min="6" max="6" width="12.140625" customWidth="1"/>
    <col min="7" max="7" width="11.42578125" customWidth="1"/>
    <col min="8" max="8" width="11.85546875" customWidth="1"/>
    <col min="9" max="9" width="13" customWidth="1"/>
    <col min="10" max="11" width="11.42578125" customWidth="1"/>
    <col min="12" max="12" width="12.42578125" customWidth="1"/>
    <col min="13" max="16" width="12.140625" bestFit="1" customWidth="1"/>
    <col min="17" max="17" width="13.42578125" customWidth="1"/>
    <col min="18" max="18" width="2.42578125" style="8" customWidth="1"/>
    <col min="19" max="19" width="8" style="1330" customWidth="1"/>
    <col min="20" max="20" width="11.7109375" style="1333" customWidth="1"/>
    <col min="21" max="21" width="17.7109375" style="1330" customWidth="1"/>
    <col min="22" max="33" width="8.42578125" style="1473" bestFit="1" customWidth="1"/>
    <col min="34" max="34" width="9.42578125" style="1473" bestFit="1" customWidth="1"/>
    <col min="35" max="35" width="11.42578125" style="1330"/>
    <col min="36" max="36" width="21.85546875" style="1330" customWidth="1"/>
    <col min="37" max="51" width="21.85546875" customWidth="1"/>
  </cols>
  <sheetData>
    <row r="1" spans="1:36" ht="18" customHeight="1">
      <c r="A1" s="1970" t="s">
        <v>159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  <c r="L1" s="1970"/>
      <c r="M1" s="1970"/>
      <c r="N1" s="1970"/>
      <c r="O1" s="1970"/>
      <c r="P1" s="1970"/>
      <c r="R1" s="1021"/>
      <c r="T1" s="1971" t="s">
        <v>255</v>
      </c>
      <c r="U1" s="1971"/>
      <c r="V1" s="1971"/>
      <c r="W1" s="1971"/>
      <c r="X1" s="1971"/>
      <c r="Y1" s="1971"/>
      <c r="Z1" s="1971"/>
      <c r="AA1" s="1971"/>
      <c r="AB1" s="1971"/>
      <c r="AC1" s="1971"/>
      <c r="AD1" s="1971"/>
      <c r="AE1" s="1971"/>
      <c r="AF1" s="1971"/>
      <c r="AG1" s="1971"/>
      <c r="AH1" s="1971"/>
    </row>
    <row r="2" spans="1:36" s="2" customFormat="1" ht="20.25">
      <c r="Q2" s="1022"/>
      <c r="R2" s="1021"/>
      <c r="S2" s="1330"/>
      <c r="T2" s="1972" t="s">
        <v>258</v>
      </c>
      <c r="U2" s="1972" t="s">
        <v>49</v>
      </c>
      <c r="V2" s="1973"/>
      <c r="W2" s="1973"/>
      <c r="X2" s="1973"/>
      <c r="Y2" s="1973"/>
      <c r="Z2" s="1973"/>
      <c r="AA2" s="1973"/>
      <c r="AB2" s="1973"/>
      <c r="AC2" s="1973"/>
      <c r="AD2" s="1973"/>
      <c r="AE2" s="1973"/>
      <c r="AF2" s="1973"/>
      <c r="AG2" s="1973"/>
      <c r="AH2" s="1973"/>
      <c r="AI2" s="1330"/>
      <c r="AJ2" s="1330"/>
    </row>
    <row r="3" spans="1:36" ht="15.75" thickBot="1">
      <c r="A3" s="24"/>
      <c r="B3" s="46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T3" s="1972" t="s">
        <v>283</v>
      </c>
      <c r="U3" s="1972" t="s">
        <v>263</v>
      </c>
      <c r="V3" s="1973"/>
      <c r="W3" s="1973"/>
      <c r="X3" s="1973"/>
      <c r="Y3" s="1973"/>
      <c r="Z3" s="1973"/>
      <c r="AA3" s="1973"/>
      <c r="AB3" s="1973"/>
      <c r="AC3" s="1973"/>
      <c r="AD3" s="1973"/>
      <c r="AE3" s="1973"/>
      <c r="AF3" s="1973"/>
      <c r="AG3" s="1973"/>
      <c r="AH3" s="1973"/>
    </row>
    <row r="4" spans="1:36" s="1" customFormat="1" ht="18.75" customHeight="1">
      <c r="A4" s="200"/>
      <c r="B4" s="1924" t="s">
        <v>139</v>
      </c>
      <c r="C4" s="1922" t="s">
        <v>1</v>
      </c>
      <c r="D4" s="1953" t="s">
        <v>41</v>
      </c>
      <c r="E4" s="1922" t="s">
        <v>88</v>
      </c>
      <c r="F4" s="1918" t="s">
        <v>89</v>
      </c>
      <c r="G4" s="1918" t="s">
        <v>90</v>
      </c>
      <c r="H4" s="1918" t="s">
        <v>91</v>
      </c>
      <c r="I4" s="1918" t="s">
        <v>92</v>
      </c>
      <c r="J4" s="1918" t="s">
        <v>93</v>
      </c>
      <c r="K4" s="1918" t="s">
        <v>95</v>
      </c>
      <c r="L4" s="1918" t="s">
        <v>96</v>
      </c>
      <c r="M4" s="1918" t="s">
        <v>97</v>
      </c>
      <c r="N4" s="1918" t="s">
        <v>98</v>
      </c>
      <c r="O4" s="1918" t="s">
        <v>99</v>
      </c>
      <c r="P4" s="1918" t="s">
        <v>100</v>
      </c>
      <c r="Q4" s="1742" t="s">
        <v>140</v>
      </c>
      <c r="R4" s="631"/>
      <c r="S4" s="1329"/>
      <c r="T4" s="1974" t="s">
        <v>322</v>
      </c>
      <c r="U4" s="1974"/>
      <c r="V4" s="1975" t="s">
        <v>260</v>
      </c>
      <c r="W4" s="1975"/>
      <c r="X4" s="1975"/>
      <c r="Y4" s="1975"/>
      <c r="Z4" s="1975"/>
      <c r="AA4" s="1975"/>
      <c r="AB4" s="1975"/>
      <c r="AC4" s="1975"/>
      <c r="AD4" s="1975"/>
      <c r="AE4" s="1975"/>
      <c r="AF4" s="1975"/>
      <c r="AG4" s="1975"/>
      <c r="AH4" s="1975"/>
      <c r="AI4" s="1329"/>
      <c r="AJ4" s="1329"/>
    </row>
    <row r="5" spans="1:36" s="1" customFormat="1" ht="18.75" customHeight="1" thickBot="1">
      <c r="A5" s="200"/>
      <c r="B5" s="1925"/>
      <c r="C5" s="1923"/>
      <c r="D5" s="1954"/>
      <c r="E5" s="1923"/>
      <c r="F5" s="1919"/>
      <c r="G5" s="1919"/>
      <c r="H5" s="1919"/>
      <c r="I5" s="1919"/>
      <c r="J5" s="1919"/>
      <c r="K5" s="1919"/>
      <c r="L5" s="1919"/>
      <c r="M5" s="1919"/>
      <c r="N5" s="1919"/>
      <c r="O5" s="1919"/>
      <c r="P5" s="1919"/>
      <c r="Q5" s="1743" t="s">
        <v>68</v>
      </c>
      <c r="R5" s="631"/>
      <c r="S5" s="1329"/>
      <c r="T5" s="1974"/>
      <c r="U5" s="1974"/>
      <c r="V5" s="1975" t="s">
        <v>276</v>
      </c>
      <c r="W5" s="1975"/>
      <c r="X5" s="1975"/>
      <c r="Y5" s="1975"/>
      <c r="Z5" s="1975"/>
      <c r="AA5" s="1975"/>
      <c r="AB5" s="1975"/>
      <c r="AC5" s="1975"/>
      <c r="AD5" s="1975"/>
      <c r="AE5" s="1975"/>
      <c r="AF5" s="1975"/>
      <c r="AG5" s="1975"/>
      <c r="AH5" s="1975"/>
      <c r="AI5" s="1329"/>
      <c r="AJ5" s="1329"/>
    </row>
    <row r="6" spans="1:36" s="1" customFormat="1" ht="18.75" customHeight="1">
      <c r="A6" s="200"/>
      <c r="B6" s="1482">
        <v>1</v>
      </c>
      <c r="C6" s="12" t="s">
        <v>236</v>
      </c>
      <c r="D6" s="1479" t="s">
        <v>43</v>
      </c>
      <c r="E6" s="390">
        <v>9.5909834000000043</v>
      </c>
      <c r="F6" s="69">
        <v>8.2630494000000052</v>
      </c>
      <c r="G6" s="69">
        <v>8.9159762000000047</v>
      </c>
      <c r="H6" s="69">
        <v>8.1796363999999997</v>
      </c>
      <c r="I6" s="69">
        <v>7.8766674000000005</v>
      </c>
      <c r="J6" s="69">
        <v>6.4503312999999993</v>
      </c>
      <c r="K6" s="69">
        <v>7.0587840000000002</v>
      </c>
      <c r="L6" s="69">
        <v>7.2378338999999983</v>
      </c>
      <c r="M6" s="69">
        <v>7.9364088999999964</v>
      </c>
      <c r="N6" s="69">
        <v>9.7222288999999957</v>
      </c>
      <c r="O6" s="69">
        <v>9.7580294000000034</v>
      </c>
      <c r="P6" s="70">
        <v>9.7506633000000082</v>
      </c>
      <c r="Q6" s="65">
        <f t="shared" ref="Q6:Q37" si="0">SUM(E6:P6)</f>
        <v>100.74059250000002</v>
      </c>
      <c r="R6" s="628"/>
      <c r="S6" s="1329"/>
      <c r="T6" s="1974"/>
      <c r="U6" s="1974"/>
      <c r="V6" s="1975" t="s">
        <v>282</v>
      </c>
      <c r="W6" s="1975"/>
      <c r="X6" s="1975"/>
      <c r="Y6" s="1975"/>
      <c r="Z6" s="1975"/>
      <c r="AA6" s="1975"/>
      <c r="AB6" s="1975"/>
      <c r="AC6" s="1975"/>
      <c r="AD6" s="1975"/>
      <c r="AE6" s="1975"/>
      <c r="AF6" s="1975"/>
      <c r="AG6" s="1975"/>
      <c r="AH6" s="1975"/>
      <c r="AI6" s="1329"/>
      <c r="AJ6" s="1329"/>
    </row>
    <row r="7" spans="1:36" s="1" customFormat="1" ht="18.75" customHeight="1">
      <c r="A7" s="200"/>
      <c r="B7" s="1483"/>
      <c r="C7" s="12"/>
      <c r="D7" s="1480" t="s">
        <v>44</v>
      </c>
      <c r="E7" s="390">
        <v>16.593786099999996</v>
      </c>
      <c r="F7" s="63">
        <v>15.554331900000001</v>
      </c>
      <c r="G7" s="63">
        <v>13.647892900000002</v>
      </c>
      <c r="H7" s="63">
        <v>11.542016599999998</v>
      </c>
      <c r="I7" s="63">
        <v>11.391362200000003</v>
      </c>
      <c r="J7" s="63">
        <v>10.774318399999999</v>
      </c>
      <c r="K7" s="63">
        <v>11.380751799999999</v>
      </c>
      <c r="L7" s="63">
        <v>12.064451400000003</v>
      </c>
      <c r="M7" s="63">
        <v>13.022316399999996</v>
      </c>
      <c r="N7" s="63">
        <v>15.133251899999996</v>
      </c>
      <c r="O7" s="63">
        <v>14.550396299999996</v>
      </c>
      <c r="P7" s="64">
        <v>16.2062411</v>
      </c>
      <c r="Q7" s="65">
        <f t="shared" si="0"/>
        <v>161.86111699999998</v>
      </c>
      <c r="R7" s="628"/>
      <c r="S7" s="1329"/>
      <c r="T7" s="1974"/>
      <c r="U7" s="1974"/>
      <c r="V7" s="1475" t="s">
        <v>311</v>
      </c>
      <c r="W7" s="1475" t="s">
        <v>312</v>
      </c>
      <c r="X7" s="1475" t="s">
        <v>313</v>
      </c>
      <c r="Y7" s="1475" t="s">
        <v>314</v>
      </c>
      <c r="Z7" s="1475" t="s">
        <v>315</v>
      </c>
      <c r="AA7" s="1475" t="s">
        <v>316</v>
      </c>
      <c r="AB7" s="1475" t="s">
        <v>317</v>
      </c>
      <c r="AC7" s="1475" t="s">
        <v>318</v>
      </c>
      <c r="AD7" s="1475" t="s">
        <v>319</v>
      </c>
      <c r="AE7" s="1475" t="s">
        <v>320</v>
      </c>
      <c r="AF7" s="1475" t="s">
        <v>321</v>
      </c>
      <c r="AG7" s="1475" t="s">
        <v>257</v>
      </c>
      <c r="AH7" s="1476" t="s">
        <v>49</v>
      </c>
      <c r="AI7" s="1329"/>
      <c r="AJ7" s="1329"/>
    </row>
    <row r="8" spans="1:36" s="1" customFormat="1" ht="18.75" customHeight="1">
      <c r="A8" s="200"/>
      <c r="B8" s="1484"/>
      <c r="C8" s="1485"/>
      <c r="D8" s="73" t="s">
        <v>49</v>
      </c>
      <c r="E8" s="389">
        <v>26.184769500000009</v>
      </c>
      <c r="F8" s="389">
        <v>23.817381300000008</v>
      </c>
      <c r="G8" s="389">
        <v>22.563869100000009</v>
      </c>
      <c r="H8" s="389">
        <v>19.721653000000007</v>
      </c>
      <c r="I8" s="389">
        <v>19.268029600000009</v>
      </c>
      <c r="J8" s="389">
        <v>17.224649700000011</v>
      </c>
      <c r="K8" s="389">
        <v>18.439535799999991</v>
      </c>
      <c r="L8" s="389">
        <v>19.302285300000005</v>
      </c>
      <c r="M8" s="389">
        <v>20.958725300000005</v>
      </c>
      <c r="N8" s="389">
        <v>24.855480800000009</v>
      </c>
      <c r="O8" s="389">
        <v>24.308425700000011</v>
      </c>
      <c r="P8" s="389">
        <v>25.95690440000001</v>
      </c>
      <c r="Q8" s="67">
        <f t="shared" si="0"/>
        <v>262.60170950000003</v>
      </c>
      <c r="R8" s="628"/>
      <c r="S8" s="1329"/>
      <c r="T8" s="1978" t="s">
        <v>236</v>
      </c>
      <c r="U8" s="1744" t="s">
        <v>196</v>
      </c>
      <c r="V8" s="1738">
        <v>9.5909834000000043</v>
      </c>
      <c r="W8" s="1712">
        <v>8.2630494000000052</v>
      </c>
      <c r="X8" s="1712">
        <v>8.9159762000000047</v>
      </c>
      <c r="Y8" s="1712">
        <v>8.1796363999999997</v>
      </c>
      <c r="Z8" s="1712">
        <v>7.8766674000000005</v>
      </c>
      <c r="AA8" s="1712">
        <v>6.4503312999999993</v>
      </c>
      <c r="AB8" s="1712">
        <v>7.0587840000000002</v>
      </c>
      <c r="AC8" s="1712">
        <v>7.2378338999999983</v>
      </c>
      <c r="AD8" s="1712">
        <v>7.9364088999999964</v>
      </c>
      <c r="AE8" s="1712">
        <v>9.7222288999999957</v>
      </c>
      <c r="AF8" s="1712">
        <v>9.7580294000000034</v>
      </c>
      <c r="AG8" s="1712">
        <v>9.7506633000000082</v>
      </c>
      <c r="AH8" s="1713">
        <v>100.74059250000009</v>
      </c>
      <c r="AI8" s="1329"/>
      <c r="AJ8" s="1329"/>
    </row>
    <row r="9" spans="1:36" s="1" customFormat="1" ht="18.75" customHeight="1">
      <c r="A9" s="200"/>
      <c r="B9" s="1482">
        <v>2</v>
      </c>
      <c r="C9" s="12" t="s">
        <v>264</v>
      </c>
      <c r="D9" s="1481" t="s">
        <v>43</v>
      </c>
      <c r="E9" s="528">
        <v>0.19038089999999999</v>
      </c>
      <c r="F9" s="68">
        <v>0.1694707</v>
      </c>
      <c r="G9" s="68">
        <v>0.181649</v>
      </c>
      <c r="H9" s="68">
        <v>0.1670442</v>
      </c>
      <c r="I9" s="68">
        <v>0.17091710000000002</v>
      </c>
      <c r="J9" s="68">
        <v>0.18629130000000002</v>
      </c>
      <c r="K9" s="68">
        <v>0.21249350000000006</v>
      </c>
      <c r="L9" s="68">
        <v>0.19908029999999999</v>
      </c>
      <c r="M9" s="68">
        <v>0.23248409999999994</v>
      </c>
      <c r="N9" s="68">
        <v>0.24166480000000001</v>
      </c>
      <c r="O9" s="68">
        <v>0.25048480000000006</v>
      </c>
      <c r="P9" s="68">
        <v>0.23490329999999995</v>
      </c>
      <c r="Q9" s="65">
        <f t="shared" si="0"/>
        <v>2.4368640000000004</v>
      </c>
      <c r="R9" s="628"/>
      <c r="S9" s="1329"/>
      <c r="T9" s="1977"/>
      <c r="U9" s="1745" t="s">
        <v>195</v>
      </c>
      <c r="V9" s="1722">
        <v>16.593786099999996</v>
      </c>
      <c r="W9" s="1716">
        <v>15.554331900000001</v>
      </c>
      <c r="X9" s="1716">
        <v>13.647892900000002</v>
      </c>
      <c r="Y9" s="1716">
        <v>11.542016599999998</v>
      </c>
      <c r="Z9" s="1716">
        <v>11.391362200000003</v>
      </c>
      <c r="AA9" s="1716">
        <v>10.774318399999999</v>
      </c>
      <c r="AB9" s="1716">
        <v>11.380751799999999</v>
      </c>
      <c r="AC9" s="1716">
        <v>12.064451400000003</v>
      </c>
      <c r="AD9" s="1716">
        <v>13.022316399999996</v>
      </c>
      <c r="AE9" s="1716">
        <v>15.133251899999996</v>
      </c>
      <c r="AF9" s="1716">
        <v>14.550396299999996</v>
      </c>
      <c r="AG9" s="1716">
        <v>16.2062411</v>
      </c>
      <c r="AH9" s="1717">
        <v>161.86111699999987</v>
      </c>
      <c r="AI9" s="1329"/>
      <c r="AJ9" s="1329"/>
    </row>
    <row r="10" spans="1:36" s="1" customFormat="1" ht="18.75" customHeight="1">
      <c r="A10" s="200"/>
      <c r="B10" s="1483"/>
      <c r="C10" s="12"/>
      <c r="D10" s="1480" t="s">
        <v>44</v>
      </c>
      <c r="E10" s="388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5">
        <f t="shared" si="0"/>
        <v>0</v>
      </c>
      <c r="R10" s="628"/>
      <c r="S10" s="1329"/>
      <c r="T10" s="1976"/>
      <c r="U10" s="1746" t="s">
        <v>49</v>
      </c>
      <c r="V10" s="1724">
        <v>26.184769500000009</v>
      </c>
      <c r="W10" s="1720">
        <v>23.817381300000008</v>
      </c>
      <c r="X10" s="1720">
        <v>22.563869100000009</v>
      </c>
      <c r="Y10" s="1720">
        <v>19.721653000000007</v>
      </c>
      <c r="Z10" s="1720">
        <v>19.268029600000009</v>
      </c>
      <c r="AA10" s="1720">
        <v>17.224649700000011</v>
      </c>
      <c r="AB10" s="1720">
        <v>18.439535799999991</v>
      </c>
      <c r="AC10" s="1720">
        <v>19.302285300000005</v>
      </c>
      <c r="AD10" s="1720">
        <v>20.958725300000005</v>
      </c>
      <c r="AE10" s="1720">
        <v>24.855480800000009</v>
      </c>
      <c r="AF10" s="1720">
        <v>24.308425700000011</v>
      </c>
      <c r="AG10" s="1720">
        <v>25.95690440000001</v>
      </c>
      <c r="AH10" s="1721">
        <v>262.60170950000008</v>
      </c>
      <c r="AI10" s="1329"/>
      <c r="AJ10" s="1329"/>
    </row>
    <row r="11" spans="1:36" s="1" customFormat="1" ht="18.75" customHeight="1">
      <c r="A11" s="200"/>
      <c r="B11" s="1484"/>
      <c r="C11" s="1485"/>
      <c r="D11" s="73" t="s">
        <v>49</v>
      </c>
      <c r="E11" s="389">
        <v>0.19038089999999999</v>
      </c>
      <c r="F11" s="389">
        <v>0.1694707</v>
      </c>
      <c r="G11" s="389">
        <v>0.181649</v>
      </c>
      <c r="H11" s="389">
        <v>0.1670442</v>
      </c>
      <c r="I11" s="389">
        <v>0.17091710000000002</v>
      </c>
      <c r="J11" s="389">
        <v>0.18629130000000002</v>
      </c>
      <c r="K11" s="389">
        <v>0.21249350000000006</v>
      </c>
      <c r="L11" s="389">
        <v>0.19908029999999999</v>
      </c>
      <c r="M11" s="389">
        <v>0.23248409999999994</v>
      </c>
      <c r="N11" s="389">
        <v>0.24166480000000001</v>
      </c>
      <c r="O11" s="389">
        <v>0.25048480000000006</v>
      </c>
      <c r="P11" s="389">
        <v>0.23490329999999995</v>
      </c>
      <c r="Q11" s="67">
        <f t="shared" si="0"/>
        <v>2.4368640000000004</v>
      </c>
      <c r="R11" s="628"/>
      <c r="S11" s="1329"/>
      <c r="T11" s="1976" t="s">
        <v>264</v>
      </c>
      <c r="U11" s="1745" t="s">
        <v>196</v>
      </c>
      <c r="V11" s="1722">
        <v>0.19038089999999999</v>
      </c>
      <c r="W11" s="1716">
        <v>0.1694707</v>
      </c>
      <c r="X11" s="1716">
        <v>0.181649</v>
      </c>
      <c r="Y11" s="1716">
        <v>0.1670442</v>
      </c>
      <c r="Z11" s="1716">
        <v>0.17091710000000002</v>
      </c>
      <c r="AA11" s="1716">
        <v>0.18629130000000002</v>
      </c>
      <c r="AB11" s="1716">
        <v>0.21249350000000006</v>
      </c>
      <c r="AC11" s="1716">
        <v>0.19908029999999999</v>
      </c>
      <c r="AD11" s="1716">
        <v>0.23248409999999994</v>
      </c>
      <c r="AE11" s="1716">
        <v>0.24166480000000001</v>
      </c>
      <c r="AF11" s="1716">
        <v>0.25048480000000006</v>
      </c>
      <c r="AG11" s="1716">
        <v>0.23490329999999995</v>
      </c>
      <c r="AH11" s="1717">
        <v>2.4368639999999981</v>
      </c>
      <c r="AI11" s="1329"/>
      <c r="AJ11" s="1329"/>
    </row>
    <row r="12" spans="1:36" s="1" customFormat="1" ht="18.75" customHeight="1">
      <c r="A12" s="200"/>
      <c r="B12" s="1486">
        <v>3</v>
      </c>
      <c r="C12" s="12" t="s">
        <v>176</v>
      </c>
      <c r="D12" s="1481" t="s">
        <v>43</v>
      </c>
      <c r="E12" s="390">
        <v>56.597175900000074</v>
      </c>
      <c r="F12" s="69">
        <v>54.914254199999853</v>
      </c>
      <c r="G12" s="69">
        <v>50.691696400000019</v>
      </c>
      <c r="H12" s="69">
        <v>51.131197500000056</v>
      </c>
      <c r="I12" s="69">
        <v>45.079049499999947</v>
      </c>
      <c r="J12" s="69">
        <v>43.170292599999925</v>
      </c>
      <c r="K12" s="69">
        <v>43.105164400000014</v>
      </c>
      <c r="L12" s="69">
        <v>46.562723900000002</v>
      </c>
      <c r="M12" s="69">
        <v>46.807298500000073</v>
      </c>
      <c r="N12" s="69">
        <v>50.654430299999845</v>
      </c>
      <c r="O12" s="69">
        <v>49.28070119999974</v>
      </c>
      <c r="P12" s="70">
        <v>52.494542799999962</v>
      </c>
      <c r="Q12" s="65">
        <f t="shared" si="0"/>
        <v>590.48852719999945</v>
      </c>
      <c r="R12" s="628"/>
      <c r="S12" s="1329"/>
      <c r="T12" s="1976"/>
      <c r="U12" s="1745" t="s">
        <v>195</v>
      </c>
      <c r="V12" s="1724"/>
      <c r="W12" s="1720"/>
      <c r="X12" s="1720"/>
      <c r="Y12" s="1720"/>
      <c r="Z12" s="1720"/>
      <c r="AA12" s="1720"/>
      <c r="AB12" s="1720"/>
      <c r="AC12" s="1720"/>
      <c r="AD12" s="1720"/>
      <c r="AE12" s="1720"/>
      <c r="AF12" s="1720"/>
      <c r="AG12" s="1720"/>
      <c r="AH12" s="1721"/>
      <c r="AI12" s="1329"/>
      <c r="AJ12" s="1329"/>
    </row>
    <row r="13" spans="1:36" s="1" customFormat="1" ht="18.75" customHeight="1">
      <c r="A13" s="200"/>
      <c r="B13" s="1483"/>
      <c r="C13" s="12"/>
      <c r="D13" s="1480" t="s">
        <v>44</v>
      </c>
      <c r="E13" s="388">
        <v>10.210298499999999</v>
      </c>
      <c r="F13" s="63">
        <v>9.3314985000000021</v>
      </c>
      <c r="G13" s="63">
        <v>8.6983591000000011</v>
      </c>
      <c r="H13" s="63">
        <v>7.9565337999999981</v>
      </c>
      <c r="I13" s="63">
        <v>8.7731998999999998</v>
      </c>
      <c r="J13" s="63">
        <v>8.3631966000000002</v>
      </c>
      <c r="K13" s="63">
        <v>7.9589384999999995</v>
      </c>
      <c r="L13" s="63">
        <v>7.8285112999999997</v>
      </c>
      <c r="M13" s="63">
        <v>9.0877865999999994</v>
      </c>
      <c r="N13" s="63">
        <v>11.781236900000001</v>
      </c>
      <c r="O13" s="63">
        <v>12.242781300000003</v>
      </c>
      <c r="P13" s="64">
        <v>12.008626599999998</v>
      </c>
      <c r="Q13" s="65">
        <f t="shared" si="0"/>
        <v>114.2409676</v>
      </c>
      <c r="R13" s="628"/>
      <c r="S13" s="1329"/>
      <c r="T13" s="1976"/>
      <c r="U13" s="1746" t="s">
        <v>49</v>
      </c>
      <c r="V13" s="1724">
        <v>0.19038089999999999</v>
      </c>
      <c r="W13" s="1720">
        <v>0.1694707</v>
      </c>
      <c r="X13" s="1720">
        <v>0.181649</v>
      </c>
      <c r="Y13" s="1720">
        <v>0.1670442</v>
      </c>
      <c r="Z13" s="1720">
        <v>0.17091710000000002</v>
      </c>
      <c r="AA13" s="1720">
        <v>0.18629130000000002</v>
      </c>
      <c r="AB13" s="1720">
        <v>0.21249350000000006</v>
      </c>
      <c r="AC13" s="1720">
        <v>0.19908029999999999</v>
      </c>
      <c r="AD13" s="1720">
        <v>0.23248409999999994</v>
      </c>
      <c r="AE13" s="1720">
        <v>0.24166480000000001</v>
      </c>
      <c r="AF13" s="1720">
        <v>0.25048480000000006</v>
      </c>
      <c r="AG13" s="1720">
        <v>0.23490329999999995</v>
      </c>
      <c r="AH13" s="1721">
        <v>2.4368639999999981</v>
      </c>
      <c r="AI13" s="1329"/>
      <c r="AJ13" s="1329"/>
    </row>
    <row r="14" spans="1:36" s="1" customFormat="1" ht="18.75" customHeight="1">
      <c r="A14" s="200"/>
      <c r="B14" s="1484"/>
      <c r="C14" s="1485"/>
      <c r="D14" s="73" t="s">
        <v>49</v>
      </c>
      <c r="E14" s="389">
        <v>66.807474400000061</v>
      </c>
      <c r="F14" s="389">
        <v>64.245752699999912</v>
      </c>
      <c r="G14" s="389">
        <v>59.39005550000018</v>
      </c>
      <c r="H14" s="389">
        <v>59.087731300000065</v>
      </c>
      <c r="I14" s="389">
        <v>53.852249400000098</v>
      </c>
      <c r="J14" s="389">
        <v>51.533489200000126</v>
      </c>
      <c r="K14" s="389">
        <v>51.064102900000115</v>
      </c>
      <c r="L14" s="389">
        <v>54.391235199999706</v>
      </c>
      <c r="M14" s="389">
        <v>55.895085100000095</v>
      </c>
      <c r="N14" s="389">
        <v>62.43566720000004</v>
      </c>
      <c r="O14" s="389">
        <v>61.523482500000036</v>
      </c>
      <c r="P14" s="389">
        <v>64.503169399999933</v>
      </c>
      <c r="Q14" s="67">
        <f t="shared" si="0"/>
        <v>704.72949480000034</v>
      </c>
      <c r="R14" s="628"/>
      <c r="S14" s="1329"/>
      <c r="T14" s="1976" t="s">
        <v>176</v>
      </c>
      <c r="U14" s="1745" t="s">
        <v>196</v>
      </c>
      <c r="V14" s="1722">
        <v>56.597175900000074</v>
      </c>
      <c r="W14" s="1716">
        <v>54.914254199999853</v>
      </c>
      <c r="X14" s="1716">
        <v>50.691696400000019</v>
      </c>
      <c r="Y14" s="1716">
        <v>51.131197500000056</v>
      </c>
      <c r="Z14" s="1716">
        <v>45.079049499999947</v>
      </c>
      <c r="AA14" s="1716">
        <v>43.170292599999925</v>
      </c>
      <c r="AB14" s="1716">
        <v>43.105164400000014</v>
      </c>
      <c r="AC14" s="1716">
        <v>46.562723900000002</v>
      </c>
      <c r="AD14" s="1716">
        <v>46.807298500000073</v>
      </c>
      <c r="AE14" s="1716">
        <v>50.654430299999845</v>
      </c>
      <c r="AF14" s="1716">
        <v>49.28070119999974</v>
      </c>
      <c r="AG14" s="1716">
        <v>52.494542799999962</v>
      </c>
      <c r="AH14" s="1717">
        <v>590.48852720000059</v>
      </c>
      <c r="AI14" s="1329"/>
      <c r="AJ14" s="1329"/>
    </row>
    <row r="15" spans="1:36" s="1" customFormat="1" ht="18.75" customHeight="1">
      <c r="A15" s="200"/>
      <c r="B15" s="1482">
        <v>4</v>
      </c>
      <c r="C15" s="12" t="s">
        <v>4</v>
      </c>
      <c r="D15" s="1481" t="s">
        <v>43</v>
      </c>
      <c r="E15" s="388">
        <v>66.479561199999637</v>
      </c>
      <c r="F15" s="63">
        <v>62.708455099999831</v>
      </c>
      <c r="G15" s="63">
        <v>61.213878099999604</v>
      </c>
      <c r="H15" s="63">
        <v>54.431755900000013</v>
      </c>
      <c r="I15" s="63">
        <v>54.456232300000046</v>
      </c>
      <c r="J15" s="63">
        <v>53.065495499999926</v>
      </c>
      <c r="K15" s="63">
        <v>59.147307699999999</v>
      </c>
      <c r="L15" s="63">
        <v>61.656893699999884</v>
      </c>
      <c r="M15" s="63">
        <v>63.085963100000043</v>
      </c>
      <c r="N15" s="63">
        <v>65.447489399999895</v>
      </c>
      <c r="O15" s="63">
        <v>63.865239399999943</v>
      </c>
      <c r="P15" s="64">
        <v>65.480099799999721</v>
      </c>
      <c r="Q15" s="65">
        <f t="shared" si="0"/>
        <v>731.03837119999855</v>
      </c>
      <c r="R15" s="628"/>
      <c r="S15" s="1329"/>
      <c r="T15" s="1977"/>
      <c r="U15" s="1745" t="s">
        <v>195</v>
      </c>
      <c r="V15" s="1722">
        <v>10.210298499999999</v>
      </c>
      <c r="W15" s="1716">
        <v>9.3314985000000021</v>
      </c>
      <c r="X15" s="1716">
        <v>8.6983591000000011</v>
      </c>
      <c r="Y15" s="1716">
        <v>7.9565337999999981</v>
      </c>
      <c r="Z15" s="1716">
        <v>8.7731998999999998</v>
      </c>
      <c r="AA15" s="1716">
        <v>8.3631966000000002</v>
      </c>
      <c r="AB15" s="1716">
        <v>7.9589384999999995</v>
      </c>
      <c r="AC15" s="1716">
        <v>7.8285112999999997</v>
      </c>
      <c r="AD15" s="1716">
        <v>9.0877865999999994</v>
      </c>
      <c r="AE15" s="1716">
        <v>11.781236900000001</v>
      </c>
      <c r="AF15" s="1716">
        <v>12.242781300000003</v>
      </c>
      <c r="AG15" s="1716">
        <v>12.008626599999998</v>
      </c>
      <c r="AH15" s="1717">
        <v>114.24096760000002</v>
      </c>
      <c r="AI15" s="1329"/>
      <c r="AJ15" s="1329"/>
    </row>
    <row r="16" spans="1:36" s="1" customFormat="1" ht="18.75" customHeight="1">
      <c r="A16" s="200"/>
      <c r="B16" s="1483"/>
      <c r="C16" s="12"/>
      <c r="D16" s="1480" t="s">
        <v>44</v>
      </c>
      <c r="E16" s="388">
        <v>7.8657714000000007</v>
      </c>
      <c r="F16" s="63">
        <v>7.1809017999999991</v>
      </c>
      <c r="G16" s="63">
        <v>5.712574899999999</v>
      </c>
      <c r="H16" s="63">
        <v>3.2790659999999998</v>
      </c>
      <c r="I16" s="63">
        <v>4.7128174999999999</v>
      </c>
      <c r="J16" s="63">
        <v>6.4332115999999999</v>
      </c>
      <c r="K16" s="63">
        <v>7.5090819000000009</v>
      </c>
      <c r="L16" s="63">
        <v>7.7774753999999993</v>
      </c>
      <c r="M16" s="63">
        <v>7.6574140000000002</v>
      </c>
      <c r="N16" s="63">
        <v>8.0494056</v>
      </c>
      <c r="O16" s="63">
        <v>7.7157167000000015</v>
      </c>
      <c r="P16" s="64">
        <v>7.7819750999999977</v>
      </c>
      <c r="Q16" s="65">
        <f t="shared" si="0"/>
        <v>81.6754119</v>
      </c>
      <c r="R16" s="628"/>
      <c r="S16" s="1329"/>
      <c r="T16" s="1976"/>
      <c r="U16" s="1746" t="s">
        <v>49</v>
      </c>
      <c r="V16" s="1724">
        <v>66.807474400000061</v>
      </c>
      <c r="W16" s="1720">
        <v>64.245752699999912</v>
      </c>
      <c r="X16" s="1720">
        <v>59.39005550000018</v>
      </c>
      <c r="Y16" s="1720">
        <v>59.087731300000065</v>
      </c>
      <c r="Z16" s="1720">
        <v>53.852249400000098</v>
      </c>
      <c r="AA16" s="1720">
        <v>51.533489200000126</v>
      </c>
      <c r="AB16" s="1720">
        <v>51.064102900000115</v>
      </c>
      <c r="AC16" s="1720">
        <v>54.391235199999706</v>
      </c>
      <c r="AD16" s="1720">
        <v>55.895085100000095</v>
      </c>
      <c r="AE16" s="1720">
        <v>62.43566720000004</v>
      </c>
      <c r="AF16" s="1720">
        <v>61.523482500000036</v>
      </c>
      <c r="AG16" s="1720">
        <v>64.503169399999933</v>
      </c>
      <c r="AH16" s="1721">
        <v>704.72949479998954</v>
      </c>
      <c r="AI16" s="1329"/>
      <c r="AJ16" s="1329"/>
    </row>
    <row r="17" spans="1:52" s="1" customFormat="1" ht="18.75" customHeight="1">
      <c r="A17" s="200"/>
      <c r="B17" s="1484"/>
      <c r="C17" s="1485"/>
      <c r="D17" s="73" t="s">
        <v>49</v>
      </c>
      <c r="E17" s="389">
        <v>74.345332599999949</v>
      </c>
      <c r="F17" s="389">
        <v>69.889356899999939</v>
      </c>
      <c r="G17" s="389">
        <v>66.926453000000237</v>
      </c>
      <c r="H17" s="389">
        <v>57.71082190000002</v>
      </c>
      <c r="I17" s="389">
        <v>59.169049800000138</v>
      </c>
      <c r="J17" s="389">
        <v>59.498707100000175</v>
      </c>
      <c r="K17" s="389">
        <v>66.656389600000139</v>
      </c>
      <c r="L17" s="389">
        <v>69.434369100000069</v>
      </c>
      <c r="M17" s="389">
        <v>70.743377100000231</v>
      </c>
      <c r="N17" s="389">
        <v>73.496894999999952</v>
      </c>
      <c r="O17" s="389">
        <v>71.580956100000122</v>
      </c>
      <c r="P17" s="389">
        <v>73.262074899999732</v>
      </c>
      <c r="Q17" s="67">
        <f t="shared" si="0"/>
        <v>812.71378310000068</v>
      </c>
      <c r="R17" s="628"/>
      <c r="S17" s="1329"/>
      <c r="T17" s="1976" t="s">
        <v>4</v>
      </c>
      <c r="U17" s="1745" t="s">
        <v>196</v>
      </c>
      <c r="V17" s="1722">
        <v>66.479561199999637</v>
      </c>
      <c r="W17" s="1716">
        <v>62.708455099999831</v>
      </c>
      <c r="X17" s="1716">
        <v>61.213878099999604</v>
      </c>
      <c r="Y17" s="1716">
        <v>54.431755900000013</v>
      </c>
      <c r="Z17" s="1716">
        <v>54.456232300000046</v>
      </c>
      <c r="AA17" s="1716">
        <v>53.065495499999926</v>
      </c>
      <c r="AB17" s="1716">
        <v>59.147307699999999</v>
      </c>
      <c r="AC17" s="1716">
        <v>61.656893699999884</v>
      </c>
      <c r="AD17" s="1716">
        <v>63.085963100000043</v>
      </c>
      <c r="AE17" s="1716">
        <v>65.447489399999895</v>
      </c>
      <c r="AF17" s="1716">
        <v>63.865239399999943</v>
      </c>
      <c r="AG17" s="1716">
        <v>65.480099799999721</v>
      </c>
      <c r="AH17" s="1717">
        <v>731.03837120000424</v>
      </c>
      <c r="AI17" s="1329"/>
      <c r="AJ17" s="1329"/>
    </row>
    <row r="18" spans="1:52" s="1" customFormat="1" ht="18.75" customHeight="1">
      <c r="A18" s="200"/>
      <c r="B18" s="1483">
        <v>5</v>
      </c>
      <c r="C18" s="1487" t="s">
        <v>6</v>
      </c>
      <c r="D18" s="1481" t="s">
        <v>43</v>
      </c>
      <c r="E18" s="388">
        <v>0.29918630000000002</v>
      </c>
      <c r="F18" s="63">
        <v>0.27861960000000002</v>
      </c>
      <c r="G18" s="63">
        <v>0.25972600000000001</v>
      </c>
      <c r="H18" s="63">
        <v>0.19147239999999999</v>
      </c>
      <c r="I18" s="63">
        <v>0.19655700000000001</v>
      </c>
      <c r="J18" s="63">
        <v>0.20957599999999998</v>
      </c>
      <c r="K18" s="63">
        <v>0.2167925</v>
      </c>
      <c r="L18" s="63">
        <v>0.23991170000000003</v>
      </c>
      <c r="M18" s="63">
        <v>0.23560520000000004</v>
      </c>
      <c r="N18" s="63">
        <v>0.25148979999999999</v>
      </c>
      <c r="O18" s="63">
        <v>0.2625188</v>
      </c>
      <c r="P18" s="63">
        <v>0.28529740000000003</v>
      </c>
      <c r="Q18" s="65">
        <f t="shared" si="0"/>
        <v>2.9267527000000002</v>
      </c>
      <c r="R18" s="628"/>
      <c r="S18" s="1329"/>
      <c r="T18" s="1977"/>
      <c r="U18" s="1745" t="s">
        <v>195</v>
      </c>
      <c r="V18" s="1722">
        <v>7.8657714000000007</v>
      </c>
      <c r="W18" s="1716">
        <v>7.1809017999999991</v>
      </c>
      <c r="X18" s="1716">
        <v>5.712574899999999</v>
      </c>
      <c r="Y18" s="1716">
        <v>3.2790659999999998</v>
      </c>
      <c r="Z18" s="1716">
        <v>4.7128174999999999</v>
      </c>
      <c r="AA18" s="1716">
        <v>6.4332115999999999</v>
      </c>
      <c r="AB18" s="1716">
        <v>7.5090819000000009</v>
      </c>
      <c r="AC18" s="1716">
        <v>7.7774753999999993</v>
      </c>
      <c r="AD18" s="1716">
        <v>7.6574140000000002</v>
      </c>
      <c r="AE18" s="1716">
        <v>8.0494056</v>
      </c>
      <c r="AF18" s="1716">
        <v>7.7157167000000015</v>
      </c>
      <c r="AG18" s="1716">
        <v>7.7819750999999977</v>
      </c>
      <c r="AH18" s="1717">
        <v>81.675411900000014</v>
      </c>
      <c r="AI18" s="1329"/>
      <c r="AJ18" s="1329"/>
    </row>
    <row r="19" spans="1:52" s="1" customFormat="1" ht="18.75" customHeight="1">
      <c r="A19" s="200"/>
      <c r="B19" s="1483"/>
      <c r="C19" s="12"/>
      <c r="D19" s="1480" t="s">
        <v>44</v>
      </c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65">
        <f t="shared" si="0"/>
        <v>0</v>
      </c>
      <c r="R19" s="628"/>
      <c r="S19" s="1329"/>
      <c r="T19" s="1976"/>
      <c r="U19" s="1746" t="s">
        <v>49</v>
      </c>
      <c r="V19" s="1724">
        <v>74.345332599999949</v>
      </c>
      <c r="W19" s="1720">
        <v>69.889356899999939</v>
      </c>
      <c r="X19" s="1720">
        <v>66.926453000000237</v>
      </c>
      <c r="Y19" s="1720">
        <v>57.71082190000002</v>
      </c>
      <c r="Z19" s="1720">
        <v>59.169049800000138</v>
      </c>
      <c r="AA19" s="1720">
        <v>59.498707100000175</v>
      </c>
      <c r="AB19" s="1720">
        <v>66.656389600000139</v>
      </c>
      <c r="AC19" s="1720">
        <v>69.434369100000069</v>
      </c>
      <c r="AD19" s="1720">
        <v>70.743377100000231</v>
      </c>
      <c r="AE19" s="1720">
        <v>73.496894999999952</v>
      </c>
      <c r="AF19" s="1720">
        <v>71.580956100000122</v>
      </c>
      <c r="AG19" s="1720">
        <v>73.262074899999732</v>
      </c>
      <c r="AH19" s="1721">
        <v>812.71378310000921</v>
      </c>
      <c r="AI19" s="1329"/>
      <c r="AJ19" s="1329"/>
    </row>
    <row r="20" spans="1:52" s="1" customFormat="1" ht="18.75" customHeight="1">
      <c r="A20" s="200"/>
      <c r="B20" s="1484"/>
      <c r="C20" s="1485"/>
      <c r="D20" s="73" t="s">
        <v>49</v>
      </c>
      <c r="E20" s="389">
        <v>0.29918630000000002</v>
      </c>
      <c r="F20" s="389">
        <v>0.27861960000000002</v>
      </c>
      <c r="G20" s="389">
        <v>0.25972600000000001</v>
      </c>
      <c r="H20" s="389">
        <v>0.19147239999999999</v>
      </c>
      <c r="I20" s="389">
        <v>0.19655700000000001</v>
      </c>
      <c r="J20" s="389">
        <v>0.20957599999999998</v>
      </c>
      <c r="K20" s="389">
        <v>0.2167925</v>
      </c>
      <c r="L20" s="389">
        <v>0.23991170000000003</v>
      </c>
      <c r="M20" s="389">
        <v>0.23560520000000004</v>
      </c>
      <c r="N20" s="389">
        <v>0.25148979999999999</v>
      </c>
      <c r="O20" s="389">
        <v>0.2625188</v>
      </c>
      <c r="P20" s="389">
        <v>0.28529740000000003</v>
      </c>
      <c r="Q20" s="67">
        <f t="shared" si="0"/>
        <v>2.9267527000000002</v>
      </c>
      <c r="R20" s="628"/>
      <c r="S20" s="1329"/>
      <c r="T20" s="1976" t="s">
        <v>6</v>
      </c>
      <c r="U20" s="1745" t="s">
        <v>196</v>
      </c>
      <c r="V20" s="1722">
        <v>0.29918630000000002</v>
      </c>
      <c r="W20" s="1716">
        <v>0.27861960000000002</v>
      </c>
      <c r="X20" s="1716">
        <v>0.25972600000000001</v>
      </c>
      <c r="Y20" s="1716">
        <v>0.19147239999999999</v>
      </c>
      <c r="Z20" s="1716">
        <v>0.19655700000000001</v>
      </c>
      <c r="AA20" s="1716">
        <v>0.20957599999999998</v>
      </c>
      <c r="AB20" s="1716">
        <v>0.2167925</v>
      </c>
      <c r="AC20" s="1716">
        <v>0.23991170000000003</v>
      </c>
      <c r="AD20" s="1716">
        <v>0.23560520000000004</v>
      </c>
      <c r="AE20" s="1716">
        <v>0.25148979999999999</v>
      </c>
      <c r="AF20" s="1716">
        <v>0.2625188</v>
      </c>
      <c r="AG20" s="1716">
        <v>0.28529740000000003</v>
      </c>
      <c r="AH20" s="1717">
        <v>2.9267526999999989</v>
      </c>
      <c r="AI20" s="1329"/>
      <c r="AJ20" s="1329"/>
    </row>
    <row r="21" spans="1:52" s="1" customFormat="1" ht="18.75" customHeight="1">
      <c r="A21" s="200"/>
      <c r="B21" s="1486">
        <v>6</v>
      </c>
      <c r="C21" s="12" t="s">
        <v>8</v>
      </c>
      <c r="D21" s="1481" t="s">
        <v>43</v>
      </c>
      <c r="E21" s="388">
        <v>27.391397800000075</v>
      </c>
      <c r="F21" s="388">
        <v>26.950285310000048</v>
      </c>
      <c r="G21" s="388">
        <v>25.481802510000009</v>
      </c>
      <c r="H21" s="69">
        <v>23.570449599999947</v>
      </c>
      <c r="I21" s="69">
        <v>19.917455699999937</v>
      </c>
      <c r="J21" s="69">
        <v>21.955921489999987</v>
      </c>
      <c r="K21" s="69">
        <v>22.986200399999976</v>
      </c>
      <c r="L21" s="69">
        <v>31.39171120000006</v>
      </c>
      <c r="M21" s="69">
        <v>25.989698690000058</v>
      </c>
      <c r="N21" s="69">
        <v>27.118601890000061</v>
      </c>
      <c r="O21" s="69">
        <v>27.600529110000078</v>
      </c>
      <c r="P21" s="70">
        <v>27.748410289999999</v>
      </c>
      <c r="Q21" s="65">
        <f t="shared" si="0"/>
        <v>308.10246399000022</v>
      </c>
      <c r="R21" s="628"/>
      <c r="S21" s="1329"/>
      <c r="T21" s="1976"/>
      <c r="U21" s="1745" t="s">
        <v>195</v>
      </c>
      <c r="V21" s="1724"/>
      <c r="W21" s="1720"/>
      <c r="X21" s="1720"/>
      <c r="Y21" s="1720"/>
      <c r="Z21" s="1720"/>
      <c r="AA21" s="1720"/>
      <c r="AB21" s="1720"/>
      <c r="AC21" s="1720"/>
      <c r="AD21" s="1720"/>
      <c r="AE21" s="1720"/>
      <c r="AF21" s="1720"/>
      <c r="AG21" s="1720"/>
      <c r="AH21" s="1721"/>
      <c r="AI21" s="1329"/>
      <c r="AJ21" s="1329"/>
    </row>
    <row r="22" spans="1:52" s="1" customFormat="1" ht="18.75" customHeight="1">
      <c r="A22" s="200"/>
      <c r="B22" s="1483"/>
      <c r="C22" s="12"/>
      <c r="D22" s="1480" t="s">
        <v>44</v>
      </c>
      <c r="E22" s="388">
        <v>1.9576125</v>
      </c>
      <c r="F22" s="63">
        <v>1.8432537</v>
      </c>
      <c r="G22" s="63">
        <v>1.8591146000000001</v>
      </c>
      <c r="H22" s="63">
        <v>1.9317242999999999</v>
      </c>
      <c r="I22" s="63">
        <v>1.8873736000000001</v>
      </c>
      <c r="J22" s="63">
        <v>2.1334754</v>
      </c>
      <c r="K22" s="63">
        <v>2.2241810000000002</v>
      </c>
      <c r="L22" s="63">
        <v>2.1267602000000001</v>
      </c>
      <c r="M22" s="63">
        <v>2.1262816</v>
      </c>
      <c r="N22" s="63">
        <v>2.1898749999999998</v>
      </c>
      <c r="O22" s="63">
        <v>2.1468503000000001</v>
      </c>
      <c r="P22" s="64">
        <v>2.2260200000000001</v>
      </c>
      <c r="Q22" s="65">
        <f t="shared" si="0"/>
        <v>24.6525222</v>
      </c>
      <c r="R22" s="628"/>
      <c r="S22" s="1329"/>
      <c r="T22" s="1976"/>
      <c r="U22" s="1746" t="s">
        <v>49</v>
      </c>
      <c r="V22" s="1724">
        <v>0.29918630000000002</v>
      </c>
      <c r="W22" s="1720">
        <v>0.27861960000000002</v>
      </c>
      <c r="X22" s="1720">
        <v>0.25972600000000001</v>
      </c>
      <c r="Y22" s="1720">
        <v>0.19147239999999999</v>
      </c>
      <c r="Z22" s="1720">
        <v>0.19655700000000001</v>
      </c>
      <c r="AA22" s="1720">
        <v>0.20957599999999998</v>
      </c>
      <c r="AB22" s="1720">
        <v>0.2167925</v>
      </c>
      <c r="AC22" s="1720">
        <v>0.23991170000000003</v>
      </c>
      <c r="AD22" s="1720">
        <v>0.23560520000000004</v>
      </c>
      <c r="AE22" s="1720">
        <v>0.25148979999999999</v>
      </c>
      <c r="AF22" s="1720">
        <v>0.2625188</v>
      </c>
      <c r="AG22" s="1720">
        <v>0.28529740000000003</v>
      </c>
      <c r="AH22" s="1721">
        <v>2.9267526999999989</v>
      </c>
      <c r="AI22" s="1329"/>
      <c r="AJ22" s="1329"/>
    </row>
    <row r="23" spans="1:52" s="1" customFormat="1" ht="18.75" customHeight="1">
      <c r="A23" s="200"/>
      <c r="B23" s="1484"/>
      <c r="C23" s="1485"/>
      <c r="D23" s="73" t="s">
        <v>49</v>
      </c>
      <c r="E23" s="389">
        <v>29.349010299999993</v>
      </c>
      <c r="F23" s="389">
        <v>28.793539010000092</v>
      </c>
      <c r="G23" s="389">
        <v>27.340917109999925</v>
      </c>
      <c r="H23" s="389">
        <v>25.502173899999974</v>
      </c>
      <c r="I23" s="389">
        <v>21.804829300000023</v>
      </c>
      <c r="J23" s="389">
        <v>24.089396890000007</v>
      </c>
      <c r="K23" s="389">
        <v>25.210381400000085</v>
      </c>
      <c r="L23" s="389">
        <v>33.518471400000003</v>
      </c>
      <c r="M23" s="389">
        <v>28.115980290000067</v>
      </c>
      <c r="N23" s="389">
        <v>29.308476889999998</v>
      </c>
      <c r="O23" s="389">
        <v>29.747379409999986</v>
      </c>
      <c r="P23" s="389">
        <v>29.97443028999999</v>
      </c>
      <c r="Q23" s="67">
        <f t="shared" si="0"/>
        <v>332.75498619000018</v>
      </c>
      <c r="R23" s="628"/>
      <c r="S23" s="1329"/>
      <c r="T23" s="1976" t="s">
        <v>8</v>
      </c>
      <c r="U23" s="1745" t="s">
        <v>196</v>
      </c>
      <c r="V23" s="1722">
        <v>27.391397800000075</v>
      </c>
      <c r="W23" s="1716">
        <v>26.950285310000048</v>
      </c>
      <c r="X23" s="1716">
        <v>25.481802510000009</v>
      </c>
      <c r="Y23" s="1716">
        <v>23.570449599999947</v>
      </c>
      <c r="Z23" s="1716">
        <v>19.917455699999937</v>
      </c>
      <c r="AA23" s="1716">
        <v>21.955921489999987</v>
      </c>
      <c r="AB23" s="1716">
        <v>22.986200399999976</v>
      </c>
      <c r="AC23" s="1716">
        <v>31.39171120000006</v>
      </c>
      <c r="AD23" s="1716">
        <v>25.989698690000058</v>
      </c>
      <c r="AE23" s="1716">
        <v>27.118601890000061</v>
      </c>
      <c r="AF23" s="1716">
        <v>27.600529110000078</v>
      </c>
      <c r="AG23" s="1716">
        <v>27.748410289999999</v>
      </c>
      <c r="AH23" s="1717">
        <v>308.10246399000079</v>
      </c>
      <c r="AI23" s="1329"/>
      <c r="AJ23" s="1329"/>
      <c r="AK23" s="1026"/>
      <c r="AL23" s="1026"/>
      <c r="AM23" s="1026"/>
      <c r="AN23" s="1026"/>
      <c r="AO23" s="1026"/>
      <c r="AP23" s="1026"/>
      <c r="AQ23" s="1026"/>
      <c r="AR23" s="1026"/>
      <c r="AS23" s="1026"/>
      <c r="AT23" s="1026"/>
      <c r="AU23" s="1026"/>
      <c r="AV23" s="1026"/>
      <c r="AW23" s="1026"/>
      <c r="AX23" s="1026"/>
      <c r="AY23" s="1026"/>
      <c r="AZ23" s="1026"/>
    </row>
    <row r="24" spans="1:52" s="1" customFormat="1" ht="18.75" customHeight="1">
      <c r="A24" s="200"/>
      <c r="B24" s="1486">
        <v>7</v>
      </c>
      <c r="C24" s="12" t="s">
        <v>10</v>
      </c>
      <c r="D24" s="1481" t="s">
        <v>43</v>
      </c>
      <c r="E24" s="388">
        <v>52.124970900000008</v>
      </c>
      <c r="F24" s="63">
        <v>51.357491800000055</v>
      </c>
      <c r="G24" s="63">
        <v>50.293407799999848</v>
      </c>
      <c r="H24" s="63">
        <v>45.484925199999893</v>
      </c>
      <c r="I24" s="63">
        <v>42.51589400000006</v>
      </c>
      <c r="J24" s="63">
        <v>43.352207699999788</v>
      </c>
      <c r="K24" s="63">
        <v>48.833757400000174</v>
      </c>
      <c r="L24" s="63">
        <v>51.953493699999811</v>
      </c>
      <c r="M24" s="63">
        <v>49.860439599999857</v>
      </c>
      <c r="N24" s="63">
        <v>49.773987999999896</v>
      </c>
      <c r="O24" s="63">
        <v>52.691772800000273</v>
      </c>
      <c r="P24" s="64">
        <v>51.006595999999995</v>
      </c>
      <c r="Q24" s="65">
        <f t="shared" si="0"/>
        <v>589.24894489999963</v>
      </c>
      <c r="R24" s="628"/>
      <c r="S24" s="1329"/>
      <c r="T24" s="1977"/>
      <c r="U24" s="1745" t="s">
        <v>195</v>
      </c>
      <c r="V24" s="1722">
        <v>1.9576125</v>
      </c>
      <c r="W24" s="1716">
        <v>1.8432537</v>
      </c>
      <c r="X24" s="1716">
        <v>1.8591146000000001</v>
      </c>
      <c r="Y24" s="1716">
        <v>1.9317242999999999</v>
      </c>
      <c r="Z24" s="1716">
        <v>1.8873736000000001</v>
      </c>
      <c r="AA24" s="1716">
        <v>2.1334754</v>
      </c>
      <c r="AB24" s="1716">
        <v>2.2241810000000002</v>
      </c>
      <c r="AC24" s="1716">
        <v>2.1267602000000001</v>
      </c>
      <c r="AD24" s="1716">
        <v>2.1262816</v>
      </c>
      <c r="AE24" s="1716">
        <v>2.1898749999999998</v>
      </c>
      <c r="AF24" s="1716">
        <v>2.1468503000000001</v>
      </c>
      <c r="AG24" s="1716">
        <v>2.2260200000000001</v>
      </c>
      <c r="AH24" s="1717">
        <v>24.6525222</v>
      </c>
      <c r="AI24" s="1329"/>
      <c r="AJ24" s="1329"/>
    </row>
    <row r="25" spans="1:52" s="1" customFormat="1" ht="18.75" customHeight="1">
      <c r="A25" s="200"/>
      <c r="B25" s="1483"/>
      <c r="C25" s="12"/>
      <c r="D25" s="1480" t="s">
        <v>44</v>
      </c>
      <c r="E25" s="388">
        <v>3.7115897999999996</v>
      </c>
      <c r="F25" s="63">
        <v>3.4514004000000007</v>
      </c>
      <c r="G25" s="63">
        <v>3.8762728999999991</v>
      </c>
      <c r="H25" s="63">
        <v>2.7435313999999997</v>
      </c>
      <c r="I25" s="63">
        <v>2.6482219000000002</v>
      </c>
      <c r="J25" s="63">
        <v>2.5801464000000003</v>
      </c>
      <c r="K25" s="63">
        <v>2.6230141000000002</v>
      </c>
      <c r="L25" s="63">
        <v>2.7221787000000002</v>
      </c>
      <c r="M25" s="63">
        <v>2.6736270000000006</v>
      </c>
      <c r="N25" s="63">
        <v>2.8763714000000005</v>
      </c>
      <c r="O25" s="63">
        <v>2.8405718000000006</v>
      </c>
      <c r="P25" s="64">
        <v>3.0300094000000004</v>
      </c>
      <c r="Q25" s="65">
        <f t="shared" si="0"/>
        <v>35.776935199999997</v>
      </c>
      <c r="R25" s="628"/>
      <c r="S25" s="1329"/>
      <c r="T25" s="1976"/>
      <c r="U25" s="1746" t="s">
        <v>49</v>
      </c>
      <c r="V25" s="1724">
        <v>29.349010299999993</v>
      </c>
      <c r="W25" s="1720">
        <v>28.793539010000092</v>
      </c>
      <c r="X25" s="1720">
        <v>27.340917109999925</v>
      </c>
      <c r="Y25" s="1720">
        <v>25.502173899999974</v>
      </c>
      <c r="Z25" s="1720">
        <v>21.804829300000023</v>
      </c>
      <c r="AA25" s="1720">
        <v>24.089396890000007</v>
      </c>
      <c r="AB25" s="1720">
        <v>25.210381400000085</v>
      </c>
      <c r="AC25" s="1720">
        <v>33.518471400000003</v>
      </c>
      <c r="AD25" s="1720">
        <v>28.115980290000067</v>
      </c>
      <c r="AE25" s="1720">
        <v>29.308476889999998</v>
      </c>
      <c r="AF25" s="1720">
        <v>29.747379409999986</v>
      </c>
      <c r="AG25" s="1720">
        <v>29.97443028999999</v>
      </c>
      <c r="AH25" s="1721">
        <v>332.75498618999973</v>
      </c>
      <c r="AI25" s="1329"/>
      <c r="AJ25" s="1329"/>
    </row>
    <row r="26" spans="1:52" s="1" customFormat="1" ht="18.75" customHeight="1">
      <c r="A26" s="200"/>
      <c r="B26" s="1484"/>
      <c r="C26" s="1485"/>
      <c r="D26" s="73" t="s">
        <v>49</v>
      </c>
      <c r="E26" s="389">
        <v>55.836560699999787</v>
      </c>
      <c r="F26" s="389">
        <v>54.808892200000059</v>
      </c>
      <c r="G26" s="389">
        <v>54.169680699999823</v>
      </c>
      <c r="H26" s="389">
        <v>48.228456600000406</v>
      </c>
      <c r="I26" s="389">
        <v>45.164115899999715</v>
      </c>
      <c r="J26" s="389">
        <v>45.932354099999806</v>
      </c>
      <c r="K26" s="389">
        <v>51.456771500000343</v>
      </c>
      <c r="L26" s="389">
        <v>54.675672399999847</v>
      </c>
      <c r="M26" s="389">
        <v>52.534066600000038</v>
      </c>
      <c r="N26" s="389">
        <v>52.650359399999836</v>
      </c>
      <c r="O26" s="389">
        <v>55.532344599999945</v>
      </c>
      <c r="P26" s="389">
        <v>54.036605400000198</v>
      </c>
      <c r="Q26" s="67">
        <f t="shared" si="0"/>
        <v>625.02588009999977</v>
      </c>
      <c r="R26" s="628"/>
      <c r="S26" s="1329"/>
      <c r="T26" s="1976" t="s">
        <v>10</v>
      </c>
      <c r="U26" s="1745" t="s">
        <v>196</v>
      </c>
      <c r="V26" s="1722">
        <v>52.124970900000008</v>
      </c>
      <c r="W26" s="1716">
        <v>51.357491800000055</v>
      </c>
      <c r="X26" s="1716">
        <v>50.293407799999848</v>
      </c>
      <c r="Y26" s="1716">
        <v>45.484925199999893</v>
      </c>
      <c r="Z26" s="1716">
        <v>42.51589400000006</v>
      </c>
      <c r="AA26" s="1716">
        <v>43.352207699999788</v>
      </c>
      <c r="AB26" s="1716">
        <v>48.833757400000174</v>
      </c>
      <c r="AC26" s="1716">
        <v>51.953493699999811</v>
      </c>
      <c r="AD26" s="1716">
        <v>49.860439599999857</v>
      </c>
      <c r="AE26" s="1716">
        <v>49.773987999999896</v>
      </c>
      <c r="AF26" s="1716">
        <v>52.691772800000273</v>
      </c>
      <c r="AG26" s="1716">
        <v>51.006595999999995</v>
      </c>
      <c r="AH26" s="1717">
        <v>589.24894489999792</v>
      </c>
      <c r="AI26" s="1329"/>
      <c r="AJ26" s="1329"/>
    </row>
    <row r="27" spans="1:52" s="1" customFormat="1" ht="18.75" customHeight="1">
      <c r="A27" s="200"/>
      <c r="B27" s="1482">
        <v>8</v>
      </c>
      <c r="C27" s="12" t="s">
        <v>12</v>
      </c>
      <c r="D27" s="1481" t="s">
        <v>43</v>
      </c>
      <c r="E27" s="388">
        <v>25.213197099999977</v>
      </c>
      <c r="F27" s="63">
        <v>23.246813899999999</v>
      </c>
      <c r="G27" s="63">
        <v>22.463776999999972</v>
      </c>
      <c r="H27" s="63">
        <v>20.605688900000029</v>
      </c>
      <c r="I27" s="63">
        <v>19.496393900000012</v>
      </c>
      <c r="J27" s="63">
        <v>18.091184100000003</v>
      </c>
      <c r="K27" s="63">
        <v>21.899858100000039</v>
      </c>
      <c r="L27" s="63">
        <v>23.445091799999975</v>
      </c>
      <c r="M27" s="63">
        <v>23.620477399999999</v>
      </c>
      <c r="N27" s="63">
        <v>25.042675099999986</v>
      </c>
      <c r="O27" s="63">
        <v>24.298187099999957</v>
      </c>
      <c r="P27" s="63">
        <v>23.853613800000019</v>
      </c>
      <c r="Q27" s="65">
        <f t="shared" si="0"/>
        <v>271.27695819999997</v>
      </c>
      <c r="R27" s="628"/>
      <c r="S27" s="1329"/>
      <c r="T27" s="1977"/>
      <c r="U27" s="1745" t="s">
        <v>195</v>
      </c>
      <c r="V27" s="1722">
        <v>3.7115897999999996</v>
      </c>
      <c r="W27" s="1716">
        <v>3.4514004000000007</v>
      </c>
      <c r="X27" s="1716">
        <v>3.8762728999999991</v>
      </c>
      <c r="Y27" s="1716">
        <v>2.7435313999999997</v>
      </c>
      <c r="Z27" s="1716">
        <v>2.6482219000000002</v>
      </c>
      <c r="AA27" s="1716">
        <v>2.5801464000000003</v>
      </c>
      <c r="AB27" s="1716">
        <v>2.6230141000000002</v>
      </c>
      <c r="AC27" s="1716">
        <v>2.7221787000000002</v>
      </c>
      <c r="AD27" s="1716">
        <v>2.6736270000000006</v>
      </c>
      <c r="AE27" s="1716">
        <v>2.8763714000000005</v>
      </c>
      <c r="AF27" s="1716">
        <v>2.8405718000000006</v>
      </c>
      <c r="AG27" s="1716">
        <v>3.0300094000000004</v>
      </c>
      <c r="AH27" s="1717">
        <v>35.77693519999999</v>
      </c>
      <c r="AI27" s="1329"/>
      <c r="AJ27" s="1329"/>
    </row>
    <row r="28" spans="1:52" s="1" customFormat="1" ht="18.75" customHeight="1">
      <c r="A28" s="200"/>
      <c r="B28" s="1483"/>
      <c r="C28" s="12"/>
      <c r="D28" s="1480" t="s">
        <v>44</v>
      </c>
      <c r="E28" s="388">
        <v>0.40371599999999996</v>
      </c>
      <c r="F28" s="388">
        <v>0.40645300000000001</v>
      </c>
      <c r="G28" s="388">
        <v>0.30169400000000002</v>
      </c>
      <c r="H28" s="388">
        <v>0.16330199999999997</v>
      </c>
      <c r="I28" s="388">
        <v>0.146762</v>
      </c>
      <c r="J28" s="388">
        <v>0.15870400000000001</v>
      </c>
      <c r="K28" s="388">
        <v>0.32325700000000002</v>
      </c>
      <c r="L28" s="388">
        <v>0.692164</v>
      </c>
      <c r="M28" s="388">
        <v>0.59763900000000003</v>
      </c>
      <c r="N28" s="388">
        <v>0.73721999999999999</v>
      </c>
      <c r="O28" s="388">
        <v>0.72800399999999998</v>
      </c>
      <c r="P28" s="388">
        <v>0.75477300000000003</v>
      </c>
      <c r="Q28" s="65">
        <f t="shared" si="0"/>
        <v>5.4136880000000005</v>
      </c>
      <c r="R28" s="628"/>
      <c r="S28" s="1329"/>
      <c r="T28" s="1976"/>
      <c r="U28" s="1746" t="s">
        <v>49</v>
      </c>
      <c r="V28" s="1724">
        <v>55.836560699999787</v>
      </c>
      <c r="W28" s="1720">
        <v>54.808892200000059</v>
      </c>
      <c r="X28" s="1720">
        <v>54.169680699999823</v>
      </c>
      <c r="Y28" s="1720">
        <v>48.228456600000406</v>
      </c>
      <c r="Z28" s="1720">
        <v>45.164115899999715</v>
      </c>
      <c r="AA28" s="1720">
        <v>45.932354099999806</v>
      </c>
      <c r="AB28" s="1720">
        <v>51.456771500000343</v>
      </c>
      <c r="AC28" s="1720">
        <v>54.675672399999847</v>
      </c>
      <c r="AD28" s="1720">
        <v>52.534066600000038</v>
      </c>
      <c r="AE28" s="1720">
        <v>52.650359399999836</v>
      </c>
      <c r="AF28" s="1720">
        <v>55.532344599999945</v>
      </c>
      <c r="AG28" s="1720">
        <v>54.036605400000198</v>
      </c>
      <c r="AH28" s="1721">
        <v>625.02588009999874</v>
      </c>
      <c r="AI28" s="1329"/>
      <c r="AJ28" s="1329"/>
    </row>
    <row r="29" spans="1:52" s="1" customFormat="1" ht="18.75" customHeight="1">
      <c r="A29" s="200"/>
      <c r="B29" s="1484"/>
      <c r="C29" s="1485"/>
      <c r="D29" s="73" t="s">
        <v>49</v>
      </c>
      <c r="E29" s="389">
        <v>25.616913099999977</v>
      </c>
      <c r="F29" s="389">
        <v>23.653266899999991</v>
      </c>
      <c r="G29" s="389">
        <v>22.765470999999998</v>
      </c>
      <c r="H29" s="389">
        <v>20.768990900000009</v>
      </c>
      <c r="I29" s="389">
        <v>19.643155900000007</v>
      </c>
      <c r="J29" s="389">
        <v>18.249888099999982</v>
      </c>
      <c r="K29" s="389">
        <v>22.223115100000047</v>
      </c>
      <c r="L29" s="389">
        <v>24.137255800000066</v>
      </c>
      <c r="M29" s="389">
        <v>24.218116399999978</v>
      </c>
      <c r="N29" s="389">
        <v>25.779895099999976</v>
      </c>
      <c r="O29" s="389">
        <v>25.026191100000059</v>
      </c>
      <c r="P29" s="389">
        <v>24.608386800000041</v>
      </c>
      <c r="Q29" s="67">
        <f t="shared" si="0"/>
        <v>276.69064620000017</v>
      </c>
      <c r="R29" s="628"/>
      <c r="S29" s="1329"/>
      <c r="T29" s="1976" t="s">
        <v>12</v>
      </c>
      <c r="U29" s="1745" t="s">
        <v>196</v>
      </c>
      <c r="V29" s="1722">
        <v>25.213197099999977</v>
      </c>
      <c r="W29" s="1716">
        <v>23.246813899999999</v>
      </c>
      <c r="X29" s="1716">
        <v>22.463776999999972</v>
      </c>
      <c r="Y29" s="1716">
        <v>20.605688900000029</v>
      </c>
      <c r="Z29" s="1716">
        <v>19.496393900000012</v>
      </c>
      <c r="AA29" s="1716">
        <v>18.091184100000003</v>
      </c>
      <c r="AB29" s="1716">
        <v>21.899858100000039</v>
      </c>
      <c r="AC29" s="1716">
        <v>23.445091799999975</v>
      </c>
      <c r="AD29" s="1716">
        <v>23.620477399999999</v>
      </c>
      <c r="AE29" s="1716">
        <v>25.042675099999986</v>
      </c>
      <c r="AF29" s="1716">
        <v>24.298187099999957</v>
      </c>
      <c r="AG29" s="1716">
        <v>23.853613800000019</v>
      </c>
      <c r="AH29" s="1717">
        <v>271.27695820000105</v>
      </c>
      <c r="AI29" s="1329"/>
      <c r="AJ29" s="1329"/>
    </row>
    <row r="30" spans="1:52" s="1" customFormat="1" ht="18.75" customHeight="1">
      <c r="A30" s="200"/>
      <c r="B30" s="1486">
        <v>9</v>
      </c>
      <c r="C30" s="12" t="s">
        <v>14</v>
      </c>
      <c r="D30" s="1481" t="s">
        <v>43</v>
      </c>
      <c r="E30" s="388">
        <v>70.496249599999814</v>
      </c>
      <c r="F30" s="63">
        <v>66.562718999999902</v>
      </c>
      <c r="G30" s="63">
        <v>67.772764999999623</v>
      </c>
      <c r="H30" s="63">
        <v>63.378293699999958</v>
      </c>
      <c r="I30" s="63">
        <v>63.404346400000321</v>
      </c>
      <c r="J30" s="63">
        <v>65.324484600000446</v>
      </c>
      <c r="K30" s="63">
        <v>67.930559199999763</v>
      </c>
      <c r="L30" s="63">
        <v>68.683583099999623</v>
      </c>
      <c r="M30" s="63">
        <v>71.223991399999505</v>
      </c>
      <c r="N30" s="63">
        <v>73.461777200000014</v>
      </c>
      <c r="O30" s="63">
        <v>73.236105999999907</v>
      </c>
      <c r="P30" s="64">
        <v>74.535829099999944</v>
      </c>
      <c r="Q30" s="65">
        <f t="shared" si="0"/>
        <v>826.01070429999891</v>
      </c>
      <c r="R30" s="628"/>
      <c r="S30" s="1329"/>
      <c r="T30" s="1977"/>
      <c r="U30" s="1745" t="s">
        <v>195</v>
      </c>
      <c r="V30" s="1722">
        <v>0.40371599999999996</v>
      </c>
      <c r="W30" s="1716">
        <v>0.40645300000000001</v>
      </c>
      <c r="X30" s="1716">
        <v>0.30169400000000002</v>
      </c>
      <c r="Y30" s="1716">
        <v>0.16330199999999997</v>
      </c>
      <c r="Z30" s="1716">
        <v>0.146762</v>
      </c>
      <c r="AA30" s="1716">
        <v>0.15870400000000001</v>
      </c>
      <c r="AB30" s="1716">
        <v>0.32325700000000002</v>
      </c>
      <c r="AC30" s="1716">
        <v>0.692164</v>
      </c>
      <c r="AD30" s="1716">
        <v>0.59763900000000003</v>
      </c>
      <c r="AE30" s="1716">
        <v>0.73721999999999999</v>
      </c>
      <c r="AF30" s="1716">
        <v>0.72800399999999998</v>
      </c>
      <c r="AG30" s="1716">
        <v>0.75477300000000003</v>
      </c>
      <c r="AH30" s="1717">
        <v>5.4136880000000005</v>
      </c>
      <c r="AI30" s="1329"/>
      <c r="AJ30" s="1329"/>
    </row>
    <row r="31" spans="1:52" s="1" customFormat="1" ht="18.75" customHeight="1">
      <c r="A31" s="200"/>
      <c r="B31" s="1483"/>
      <c r="C31" s="12"/>
      <c r="D31" s="1480" t="s">
        <v>44</v>
      </c>
      <c r="E31" s="388">
        <v>0.72112699999999996</v>
      </c>
      <c r="F31" s="63">
        <v>0.96833999999999998</v>
      </c>
      <c r="G31" s="63">
        <v>0.72338499999999994</v>
      </c>
      <c r="H31" s="63">
        <v>0.53725100000000003</v>
      </c>
      <c r="I31" s="63">
        <v>0.42135899999999993</v>
      </c>
      <c r="J31" s="63">
        <v>0.76637899999999992</v>
      </c>
      <c r="K31" s="63">
        <v>1.2263060000000001</v>
      </c>
      <c r="L31" s="63">
        <v>0.16375899999999999</v>
      </c>
      <c r="M31" s="63">
        <v>0.16617199999999999</v>
      </c>
      <c r="N31" s="63">
        <v>0.19455599999999998</v>
      </c>
      <c r="O31" s="63">
        <v>0.19249100000000002</v>
      </c>
      <c r="P31" s="64">
        <v>0.27883199999999997</v>
      </c>
      <c r="Q31" s="65">
        <f t="shared" si="0"/>
        <v>6.3599569999999996</v>
      </c>
      <c r="R31" s="628"/>
      <c r="S31" s="1329"/>
      <c r="T31" s="1976"/>
      <c r="U31" s="1746" t="s">
        <v>49</v>
      </c>
      <c r="V31" s="1724">
        <v>25.616913099999977</v>
      </c>
      <c r="W31" s="1720">
        <v>23.653266899999991</v>
      </c>
      <c r="X31" s="1720">
        <v>22.765470999999998</v>
      </c>
      <c r="Y31" s="1720">
        <v>20.768990900000009</v>
      </c>
      <c r="Z31" s="1720">
        <v>19.643155900000007</v>
      </c>
      <c r="AA31" s="1720">
        <v>18.249888099999982</v>
      </c>
      <c r="AB31" s="1720">
        <v>22.223115100000047</v>
      </c>
      <c r="AC31" s="1720">
        <v>24.137255800000066</v>
      </c>
      <c r="AD31" s="1720">
        <v>24.218116399999978</v>
      </c>
      <c r="AE31" s="1720">
        <v>25.779895099999976</v>
      </c>
      <c r="AF31" s="1720">
        <v>25.026191100000059</v>
      </c>
      <c r="AG31" s="1720">
        <v>24.608386800000041</v>
      </c>
      <c r="AH31" s="1721">
        <v>276.69064619999983</v>
      </c>
      <c r="AI31" s="1329"/>
      <c r="AJ31" s="1329"/>
    </row>
    <row r="32" spans="1:52" s="1" customFormat="1" ht="18.75" customHeight="1">
      <c r="A32" s="200"/>
      <c r="B32" s="1484"/>
      <c r="C32" s="1485"/>
      <c r="D32" s="73" t="s">
        <v>49</v>
      </c>
      <c r="E32" s="389">
        <v>71.217376600000208</v>
      </c>
      <c r="F32" s="389">
        <v>67.531058999999914</v>
      </c>
      <c r="G32" s="389">
        <v>68.496149999999531</v>
      </c>
      <c r="H32" s="389">
        <v>63.91554469999943</v>
      </c>
      <c r="I32" s="389">
        <v>63.825705400000238</v>
      </c>
      <c r="J32" s="389">
        <v>66.090863600000233</v>
      </c>
      <c r="K32" s="389">
        <v>69.156865199999643</v>
      </c>
      <c r="L32" s="389">
        <v>68.847342100000077</v>
      </c>
      <c r="M32" s="389">
        <v>71.390163399999579</v>
      </c>
      <c r="N32" s="389">
        <v>73.656333200000034</v>
      </c>
      <c r="O32" s="389">
        <v>73.428597000000295</v>
      </c>
      <c r="P32" s="389">
        <v>74.814661099999668</v>
      </c>
      <c r="Q32" s="67">
        <f t="shared" si="0"/>
        <v>832.3706612999988</v>
      </c>
      <c r="R32" s="628"/>
      <c r="S32" s="1329"/>
      <c r="T32" s="1976" t="s">
        <v>14</v>
      </c>
      <c r="U32" s="1745" t="s">
        <v>196</v>
      </c>
      <c r="V32" s="1722">
        <v>70.496249599999814</v>
      </c>
      <c r="W32" s="1716">
        <v>66.562718999999902</v>
      </c>
      <c r="X32" s="1716">
        <v>67.772764999999623</v>
      </c>
      <c r="Y32" s="1716">
        <v>63.378293699999958</v>
      </c>
      <c r="Z32" s="1716">
        <v>63.404346400000321</v>
      </c>
      <c r="AA32" s="1716">
        <v>65.324484600000446</v>
      </c>
      <c r="AB32" s="1716">
        <v>67.930559199999763</v>
      </c>
      <c r="AC32" s="1716">
        <v>68.683583099999623</v>
      </c>
      <c r="AD32" s="1716">
        <v>71.223991399999505</v>
      </c>
      <c r="AE32" s="1716">
        <v>73.461777200000014</v>
      </c>
      <c r="AF32" s="1716">
        <v>73.236105999999907</v>
      </c>
      <c r="AG32" s="1716">
        <v>74.535829099999944</v>
      </c>
      <c r="AH32" s="1717">
        <v>826.01070429999777</v>
      </c>
      <c r="AI32" s="1329"/>
      <c r="AJ32" s="1329"/>
    </row>
    <row r="33" spans="1:39" s="1" customFormat="1" ht="18.75" customHeight="1">
      <c r="A33" s="200"/>
      <c r="B33" s="1486">
        <v>10</v>
      </c>
      <c r="C33" s="12" t="s">
        <v>16</v>
      </c>
      <c r="D33" s="1481" t="s">
        <v>43</v>
      </c>
      <c r="E33" s="390">
        <v>85.356218889999866</v>
      </c>
      <c r="F33" s="69">
        <v>84.07941871999985</v>
      </c>
      <c r="G33" s="69">
        <v>77.738512150000034</v>
      </c>
      <c r="H33" s="69">
        <v>74.665740199999803</v>
      </c>
      <c r="I33" s="69">
        <v>72.12997794000016</v>
      </c>
      <c r="J33" s="69">
        <v>69.646433509999895</v>
      </c>
      <c r="K33" s="69">
        <v>71.141708269999839</v>
      </c>
      <c r="L33" s="69">
        <v>71.360138020000036</v>
      </c>
      <c r="M33" s="69">
        <v>72.761268360000145</v>
      </c>
      <c r="N33" s="69">
        <v>76.976804810000061</v>
      </c>
      <c r="O33" s="69">
        <v>79.507902960000195</v>
      </c>
      <c r="P33" s="70">
        <v>79.74256724999988</v>
      </c>
      <c r="Q33" s="65">
        <f t="shared" si="0"/>
        <v>915.10669107999979</v>
      </c>
      <c r="R33" s="628"/>
      <c r="S33" s="1329"/>
      <c r="T33" s="1977"/>
      <c r="U33" s="1745" t="s">
        <v>195</v>
      </c>
      <c r="V33" s="1722">
        <v>0.72112699999999996</v>
      </c>
      <c r="W33" s="1716">
        <v>0.96833999999999998</v>
      </c>
      <c r="X33" s="1716">
        <v>0.72338499999999994</v>
      </c>
      <c r="Y33" s="1716">
        <v>0.53725100000000003</v>
      </c>
      <c r="Z33" s="1716">
        <v>0.42135899999999993</v>
      </c>
      <c r="AA33" s="1716">
        <v>0.76637899999999992</v>
      </c>
      <c r="AB33" s="1716">
        <v>1.2263060000000001</v>
      </c>
      <c r="AC33" s="1716">
        <v>0.16375899999999999</v>
      </c>
      <c r="AD33" s="1716">
        <v>0.16617199999999999</v>
      </c>
      <c r="AE33" s="1716">
        <v>0.19455599999999998</v>
      </c>
      <c r="AF33" s="1716">
        <v>0.19249100000000002</v>
      </c>
      <c r="AG33" s="1716">
        <v>0.27883199999999997</v>
      </c>
      <c r="AH33" s="1717">
        <v>6.3599570000000014</v>
      </c>
      <c r="AI33" s="1329"/>
      <c r="AJ33" s="1329"/>
    </row>
    <row r="34" spans="1:39" s="1" customFormat="1" ht="18.75" customHeight="1">
      <c r="A34" s="200"/>
      <c r="B34" s="1483"/>
      <c r="C34" s="12"/>
      <c r="D34" s="1480" t="s">
        <v>44</v>
      </c>
      <c r="E34" s="388">
        <v>33.259139599999997</v>
      </c>
      <c r="F34" s="63">
        <v>33.295722100000006</v>
      </c>
      <c r="G34" s="63">
        <v>30.419748400000003</v>
      </c>
      <c r="H34" s="63">
        <v>26.386402900000007</v>
      </c>
      <c r="I34" s="63">
        <v>25.878311199999999</v>
      </c>
      <c r="J34" s="63">
        <v>26.411689800000001</v>
      </c>
      <c r="K34" s="63">
        <v>30.299166199999995</v>
      </c>
      <c r="L34" s="63">
        <v>31.617463799999996</v>
      </c>
      <c r="M34" s="63">
        <v>33.410782800000007</v>
      </c>
      <c r="N34" s="63">
        <v>38.202583500000003</v>
      </c>
      <c r="O34" s="63">
        <v>37.908587000000018</v>
      </c>
      <c r="P34" s="64">
        <v>40.860281499999999</v>
      </c>
      <c r="Q34" s="65">
        <f t="shared" si="0"/>
        <v>387.94987880000002</v>
      </c>
      <c r="R34" s="628"/>
      <c r="S34" s="1329"/>
      <c r="T34" s="1976"/>
      <c r="U34" s="1746" t="s">
        <v>49</v>
      </c>
      <c r="V34" s="1724">
        <v>71.217376600000208</v>
      </c>
      <c r="W34" s="1720">
        <v>67.531058999999914</v>
      </c>
      <c r="X34" s="1720">
        <v>68.496149999999531</v>
      </c>
      <c r="Y34" s="1720">
        <v>63.91554469999943</v>
      </c>
      <c r="Z34" s="1720">
        <v>63.825705400000238</v>
      </c>
      <c r="AA34" s="1720">
        <v>66.090863600000233</v>
      </c>
      <c r="AB34" s="1720">
        <v>69.156865199999643</v>
      </c>
      <c r="AC34" s="1720">
        <v>68.847342100000077</v>
      </c>
      <c r="AD34" s="1720">
        <v>71.390163399999579</v>
      </c>
      <c r="AE34" s="1720">
        <v>73.656333200000034</v>
      </c>
      <c r="AF34" s="1720">
        <v>73.428597000000295</v>
      </c>
      <c r="AG34" s="1720">
        <v>74.814661099999668</v>
      </c>
      <c r="AH34" s="1721">
        <v>832.3706612999971</v>
      </c>
      <c r="AI34" s="1329"/>
      <c r="AJ34" s="1329"/>
    </row>
    <row r="35" spans="1:39" s="1" customFormat="1" ht="18.75" customHeight="1">
      <c r="A35" s="200"/>
      <c r="B35" s="1484"/>
      <c r="C35" s="1485"/>
      <c r="D35" s="73" t="s">
        <v>49</v>
      </c>
      <c r="E35" s="389">
        <v>118.61535849000006</v>
      </c>
      <c r="F35" s="389">
        <v>117.37514081999997</v>
      </c>
      <c r="G35" s="389">
        <v>108.15826055000009</v>
      </c>
      <c r="H35" s="389">
        <v>101.05214309999992</v>
      </c>
      <c r="I35" s="389">
        <v>98.00828914000013</v>
      </c>
      <c r="J35" s="389">
        <v>96.058123310000056</v>
      </c>
      <c r="K35" s="389">
        <v>101.44087447000013</v>
      </c>
      <c r="L35" s="389">
        <v>102.97760182000003</v>
      </c>
      <c r="M35" s="389">
        <v>106.17205115999997</v>
      </c>
      <c r="N35" s="389">
        <v>115.17938830999984</v>
      </c>
      <c r="O35" s="389">
        <v>117.41648996000009</v>
      </c>
      <c r="P35" s="389">
        <v>120.60284874999996</v>
      </c>
      <c r="Q35" s="67">
        <f t="shared" si="0"/>
        <v>1303.0565698800003</v>
      </c>
      <c r="R35" s="628"/>
      <c r="S35" s="1329"/>
      <c r="T35" s="1976" t="s">
        <v>16</v>
      </c>
      <c r="U35" s="1745" t="s">
        <v>196</v>
      </c>
      <c r="V35" s="1722">
        <v>85.356218889999866</v>
      </c>
      <c r="W35" s="1716">
        <v>84.07941871999985</v>
      </c>
      <c r="X35" s="1716">
        <v>77.738512150000034</v>
      </c>
      <c r="Y35" s="1716">
        <v>74.665740199999803</v>
      </c>
      <c r="Z35" s="1716">
        <v>72.12997794000016</v>
      </c>
      <c r="AA35" s="1716">
        <v>69.646433509999895</v>
      </c>
      <c r="AB35" s="1716">
        <v>71.141708269999839</v>
      </c>
      <c r="AC35" s="1716">
        <v>71.360138020000036</v>
      </c>
      <c r="AD35" s="1716">
        <v>72.761268360000145</v>
      </c>
      <c r="AE35" s="1716">
        <v>76.976804810000061</v>
      </c>
      <c r="AF35" s="1716">
        <v>79.507902960000195</v>
      </c>
      <c r="AG35" s="1716">
        <v>79.74256724999988</v>
      </c>
      <c r="AH35" s="1717">
        <v>915.10669108000661</v>
      </c>
      <c r="AI35" s="1329"/>
      <c r="AJ35" s="1329"/>
    </row>
    <row r="36" spans="1:39" s="1" customFormat="1" ht="18.75" customHeight="1">
      <c r="A36" s="200"/>
      <c r="B36" s="1486">
        <v>11</v>
      </c>
      <c r="C36" s="12" t="s">
        <v>19</v>
      </c>
      <c r="D36" s="1481" t="s">
        <v>43</v>
      </c>
      <c r="E36" s="390">
        <v>58.232327899999916</v>
      </c>
      <c r="F36" s="69">
        <v>56.338231499999949</v>
      </c>
      <c r="G36" s="69">
        <v>56.138801710000052</v>
      </c>
      <c r="H36" s="69">
        <v>49.035093879999927</v>
      </c>
      <c r="I36" s="69">
        <v>50.648482099999875</v>
      </c>
      <c r="J36" s="69">
        <v>50.276234179999989</v>
      </c>
      <c r="K36" s="69">
        <v>52.774420219999975</v>
      </c>
      <c r="L36" s="69">
        <v>53.499222270000161</v>
      </c>
      <c r="M36" s="69">
        <v>53.292779419999924</v>
      </c>
      <c r="N36" s="69">
        <v>56.281775060000122</v>
      </c>
      <c r="O36" s="69">
        <v>54.494160129999763</v>
      </c>
      <c r="P36" s="70">
        <v>64.148727549999933</v>
      </c>
      <c r="Q36" s="65">
        <f t="shared" si="0"/>
        <v>655.1602559199996</v>
      </c>
      <c r="R36" s="628"/>
      <c r="S36" s="1329"/>
      <c r="T36" s="1977"/>
      <c r="U36" s="1745" t="s">
        <v>195</v>
      </c>
      <c r="V36" s="1722">
        <v>33.259139599999997</v>
      </c>
      <c r="W36" s="1716">
        <v>33.295722100000006</v>
      </c>
      <c r="X36" s="1716">
        <v>30.419748400000003</v>
      </c>
      <c r="Y36" s="1716">
        <v>26.386402900000007</v>
      </c>
      <c r="Z36" s="1716">
        <v>25.878311199999999</v>
      </c>
      <c r="AA36" s="1716">
        <v>26.411689800000001</v>
      </c>
      <c r="AB36" s="1716">
        <v>30.299166199999995</v>
      </c>
      <c r="AC36" s="1716">
        <v>31.617463799999996</v>
      </c>
      <c r="AD36" s="1716">
        <v>33.410782800000007</v>
      </c>
      <c r="AE36" s="1716">
        <v>38.202583500000003</v>
      </c>
      <c r="AF36" s="1716">
        <v>37.908587000000018</v>
      </c>
      <c r="AG36" s="1716">
        <v>40.860281499999999</v>
      </c>
      <c r="AH36" s="1717">
        <v>387.94987879999991</v>
      </c>
      <c r="AI36" s="1329"/>
      <c r="AJ36" s="1329"/>
      <c r="AK36" s="1027"/>
    </row>
    <row r="37" spans="1:39" s="1" customFormat="1" ht="18.75" customHeight="1">
      <c r="A37" s="200"/>
      <c r="B37" s="1483"/>
      <c r="C37" s="12"/>
      <c r="D37" s="1480" t="s">
        <v>44</v>
      </c>
      <c r="E37" s="388">
        <v>8.5564227999999982</v>
      </c>
      <c r="F37" s="63">
        <v>7.8061771999999996</v>
      </c>
      <c r="G37" s="63">
        <v>7.146280700000001</v>
      </c>
      <c r="H37" s="63">
        <v>5.8250039999999998</v>
      </c>
      <c r="I37" s="63">
        <v>5.8588228999999989</v>
      </c>
      <c r="J37" s="63">
        <v>6.4257487000000006</v>
      </c>
      <c r="K37" s="63">
        <v>7.4877519999999986</v>
      </c>
      <c r="L37" s="63">
        <v>7.6435712999999996</v>
      </c>
      <c r="M37" s="63">
        <v>7.7720783000000004</v>
      </c>
      <c r="N37" s="63">
        <v>8.6851126999999995</v>
      </c>
      <c r="O37" s="63">
        <v>8.3692647999999998</v>
      </c>
      <c r="P37" s="64">
        <v>8.8887835000000006</v>
      </c>
      <c r="Q37" s="65">
        <f t="shared" si="0"/>
        <v>90.465018900000004</v>
      </c>
      <c r="R37" s="628"/>
      <c r="S37" s="1329"/>
      <c r="T37" s="1976"/>
      <c r="U37" s="1746" t="s">
        <v>49</v>
      </c>
      <c r="V37" s="1724">
        <v>118.61535849000006</v>
      </c>
      <c r="W37" s="1720">
        <v>117.37514081999997</v>
      </c>
      <c r="X37" s="1720">
        <v>108.15826055000009</v>
      </c>
      <c r="Y37" s="1720">
        <v>101.05214309999992</v>
      </c>
      <c r="Z37" s="1720">
        <v>98.00828914000013</v>
      </c>
      <c r="AA37" s="1720">
        <v>96.058123310000056</v>
      </c>
      <c r="AB37" s="1720">
        <v>101.44087447000013</v>
      </c>
      <c r="AC37" s="1720">
        <v>102.97760182000003</v>
      </c>
      <c r="AD37" s="1720">
        <v>106.17205115999997</v>
      </c>
      <c r="AE37" s="1720">
        <v>115.17938830999984</v>
      </c>
      <c r="AF37" s="1720">
        <v>117.41648996000009</v>
      </c>
      <c r="AG37" s="1720">
        <v>120.60284874999996</v>
      </c>
      <c r="AH37" s="1721">
        <v>1303.0565698800133</v>
      </c>
      <c r="AI37" s="1329"/>
      <c r="AJ37" s="1329"/>
    </row>
    <row r="38" spans="1:39" s="1" customFormat="1" ht="18.75" customHeight="1">
      <c r="A38" s="200"/>
      <c r="B38" s="1484"/>
      <c r="C38" s="1485"/>
      <c r="D38" s="73" t="s">
        <v>49</v>
      </c>
      <c r="E38" s="389">
        <v>66.788750699999909</v>
      </c>
      <c r="F38" s="389">
        <v>64.144408700000085</v>
      </c>
      <c r="G38" s="389">
        <v>63.285082409999966</v>
      </c>
      <c r="H38" s="389">
        <v>54.860097879999913</v>
      </c>
      <c r="I38" s="389">
        <v>56.507304999999917</v>
      </c>
      <c r="J38" s="389">
        <v>56.701982880000024</v>
      </c>
      <c r="K38" s="389">
        <v>60.262172219999854</v>
      </c>
      <c r="L38" s="389">
        <v>61.142793570000322</v>
      </c>
      <c r="M38" s="389">
        <v>61.064857720000099</v>
      </c>
      <c r="N38" s="389">
        <v>64.966887760000162</v>
      </c>
      <c r="O38" s="389">
        <v>62.863424929999773</v>
      </c>
      <c r="P38" s="389">
        <v>73.037511050000006</v>
      </c>
      <c r="Q38" s="67">
        <f t="shared" ref="Q38:Q69" si="1">SUM(E38:P38)</f>
        <v>745.62527482000007</v>
      </c>
      <c r="R38" s="628"/>
      <c r="S38" s="1329"/>
      <c r="T38" s="1976" t="s">
        <v>19</v>
      </c>
      <c r="U38" s="1745" t="s">
        <v>196</v>
      </c>
      <c r="V38" s="1722">
        <v>58.232327899999916</v>
      </c>
      <c r="W38" s="1716">
        <v>56.338231499999949</v>
      </c>
      <c r="X38" s="1716">
        <v>56.138801710000052</v>
      </c>
      <c r="Y38" s="1716">
        <v>49.035093879999927</v>
      </c>
      <c r="Z38" s="1716">
        <v>50.648482099999875</v>
      </c>
      <c r="AA38" s="1716">
        <v>50.276234179999989</v>
      </c>
      <c r="AB38" s="1716">
        <v>52.774420219999975</v>
      </c>
      <c r="AC38" s="1716">
        <v>53.499222270000161</v>
      </c>
      <c r="AD38" s="1716">
        <v>53.292779419999924</v>
      </c>
      <c r="AE38" s="1716">
        <v>56.281775060000122</v>
      </c>
      <c r="AF38" s="1716">
        <v>54.494160129999763</v>
      </c>
      <c r="AG38" s="1716">
        <v>64.148727549999933</v>
      </c>
      <c r="AH38" s="1717">
        <v>655.16025592000256</v>
      </c>
      <c r="AI38" s="1329"/>
      <c r="AJ38" s="1329"/>
      <c r="AL38" s="1028"/>
      <c r="AM38" s="1028"/>
    </row>
    <row r="39" spans="1:39" s="1" customFormat="1" ht="18.75" customHeight="1">
      <c r="A39" s="200"/>
      <c r="B39" s="1486">
        <v>12</v>
      </c>
      <c r="C39" s="12" t="s">
        <v>20</v>
      </c>
      <c r="D39" s="1481" t="s">
        <v>43</v>
      </c>
      <c r="E39" s="388">
        <v>31.781165699999939</v>
      </c>
      <c r="F39" s="63">
        <v>29.955158800000007</v>
      </c>
      <c r="G39" s="63">
        <v>29.067190199999981</v>
      </c>
      <c r="H39" s="63">
        <v>28.229231899999998</v>
      </c>
      <c r="I39" s="63">
        <v>25.941874399999939</v>
      </c>
      <c r="J39" s="63">
        <v>25.89823010000001</v>
      </c>
      <c r="K39" s="63">
        <v>27.191970100000006</v>
      </c>
      <c r="L39" s="63">
        <v>27.044408600000008</v>
      </c>
      <c r="M39" s="63">
        <v>26.900161550000011</v>
      </c>
      <c r="N39" s="63">
        <v>28.167134099999984</v>
      </c>
      <c r="O39" s="63">
        <v>27.668688999999958</v>
      </c>
      <c r="P39" s="64">
        <v>30.351443000000053</v>
      </c>
      <c r="Q39" s="65">
        <f t="shared" si="1"/>
        <v>338.19665744999992</v>
      </c>
      <c r="R39" s="628"/>
      <c r="S39" s="1329"/>
      <c r="T39" s="1977"/>
      <c r="U39" s="1745" t="s">
        <v>195</v>
      </c>
      <c r="V39" s="1722">
        <v>8.5564227999999982</v>
      </c>
      <c r="W39" s="1716">
        <v>7.8061771999999996</v>
      </c>
      <c r="X39" s="1716">
        <v>7.146280700000001</v>
      </c>
      <c r="Y39" s="1716">
        <v>5.8250039999999998</v>
      </c>
      <c r="Z39" s="1716">
        <v>5.8588228999999989</v>
      </c>
      <c r="AA39" s="1716">
        <v>6.4257487000000006</v>
      </c>
      <c r="AB39" s="1716">
        <v>7.4877519999999986</v>
      </c>
      <c r="AC39" s="1716">
        <v>7.6435712999999996</v>
      </c>
      <c r="AD39" s="1716">
        <v>7.7720783000000004</v>
      </c>
      <c r="AE39" s="1716">
        <v>8.6851126999999995</v>
      </c>
      <c r="AF39" s="1716">
        <v>8.3692647999999998</v>
      </c>
      <c r="AG39" s="1716">
        <v>8.8887835000000006</v>
      </c>
      <c r="AH39" s="1717">
        <v>90.46501889999999</v>
      </c>
      <c r="AI39" s="1329"/>
      <c r="AJ39" s="1329"/>
      <c r="AK39" s="1029"/>
      <c r="AL39" s="1030"/>
      <c r="AM39" s="1030"/>
    </row>
    <row r="40" spans="1:39" s="1" customFormat="1" ht="18.75" customHeight="1">
      <c r="A40" s="200"/>
      <c r="B40" s="1483"/>
      <c r="C40" s="12"/>
      <c r="D40" s="1480" t="s">
        <v>44</v>
      </c>
      <c r="E40" s="388">
        <v>3.9769789999999992</v>
      </c>
      <c r="F40" s="388">
        <v>3.6126470000000008</v>
      </c>
      <c r="G40" s="388">
        <v>3.7654770000000006</v>
      </c>
      <c r="H40" s="388">
        <v>3.5169020000000004</v>
      </c>
      <c r="I40" s="388">
        <v>3.5368239999999997</v>
      </c>
      <c r="J40" s="388">
        <v>3.2055410000000002</v>
      </c>
      <c r="K40" s="63">
        <v>3.3216570000000005</v>
      </c>
      <c r="L40" s="63">
        <v>3.3010249999999992</v>
      </c>
      <c r="M40" s="63">
        <v>3.7108080000000001</v>
      </c>
      <c r="N40" s="63">
        <v>3.7886370000000005</v>
      </c>
      <c r="O40" s="63">
        <v>3.7191189999999992</v>
      </c>
      <c r="P40" s="64">
        <v>4.3047759999999995</v>
      </c>
      <c r="Q40" s="65">
        <f t="shared" si="1"/>
        <v>43.760391999999996</v>
      </c>
      <c r="R40" s="628"/>
      <c r="S40" s="1329"/>
      <c r="T40" s="1976"/>
      <c r="U40" s="1746" t="s">
        <v>49</v>
      </c>
      <c r="V40" s="1724">
        <v>66.788750699999909</v>
      </c>
      <c r="W40" s="1720">
        <v>64.144408700000085</v>
      </c>
      <c r="X40" s="1720">
        <v>63.285082409999966</v>
      </c>
      <c r="Y40" s="1720">
        <v>54.860097879999913</v>
      </c>
      <c r="Z40" s="1720">
        <v>56.507304999999917</v>
      </c>
      <c r="AA40" s="1720">
        <v>56.701982880000024</v>
      </c>
      <c r="AB40" s="1720">
        <v>60.262172219999854</v>
      </c>
      <c r="AC40" s="1720">
        <v>61.142793570000322</v>
      </c>
      <c r="AD40" s="1720">
        <v>61.064857720000099</v>
      </c>
      <c r="AE40" s="1720">
        <v>64.966887760000162</v>
      </c>
      <c r="AF40" s="1720">
        <v>62.863424929999773</v>
      </c>
      <c r="AG40" s="1720">
        <v>73.037511050000006</v>
      </c>
      <c r="AH40" s="1721">
        <v>745.62527482000553</v>
      </c>
      <c r="AI40" s="1329"/>
      <c r="AJ40" s="1329"/>
      <c r="AK40" s="1029"/>
      <c r="AL40" s="1030"/>
      <c r="AM40" s="1030"/>
    </row>
    <row r="41" spans="1:39" s="1" customFormat="1" ht="18.75" customHeight="1">
      <c r="A41" s="200"/>
      <c r="B41" s="1484"/>
      <c r="C41" s="1485"/>
      <c r="D41" s="73" t="s">
        <v>49</v>
      </c>
      <c r="E41" s="389">
        <v>35.758144699999924</v>
      </c>
      <c r="F41" s="389">
        <v>33.567805800000002</v>
      </c>
      <c r="G41" s="389">
        <v>32.832667199999982</v>
      </c>
      <c r="H41" s="389">
        <v>31.74613389999999</v>
      </c>
      <c r="I41" s="389">
        <v>29.478698399999931</v>
      </c>
      <c r="J41" s="389">
        <v>29.103771099999999</v>
      </c>
      <c r="K41" s="389">
        <v>30.513627100000019</v>
      </c>
      <c r="L41" s="389">
        <v>30.34543360000001</v>
      </c>
      <c r="M41" s="389">
        <v>30.610969549999997</v>
      </c>
      <c r="N41" s="389">
        <v>31.9557711</v>
      </c>
      <c r="O41" s="389">
        <v>31.387807999999957</v>
      </c>
      <c r="P41" s="389">
        <v>34.65621900000005</v>
      </c>
      <c r="Q41" s="67">
        <f t="shared" si="1"/>
        <v>381.95704944999977</v>
      </c>
      <c r="R41" s="628"/>
      <c r="S41" s="1329"/>
      <c r="T41" s="1976" t="s">
        <v>20</v>
      </c>
      <c r="U41" s="1745" t="s">
        <v>196</v>
      </c>
      <c r="V41" s="1722">
        <v>31.781165699999939</v>
      </c>
      <c r="W41" s="1716">
        <v>29.955158800000007</v>
      </c>
      <c r="X41" s="1716">
        <v>29.067190199999981</v>
      </c>
      <c r="Y41" s="1716">
        <v>28.229231899999998</v>
      </c>
      <c r="Z41" s="1716">
        <v>25.941874399999939</v>
      </c>
      <c r="AA41" s="1716">
        <v>25.89823010000001</v>
      </c>
      <c r="AB41" s="1716">
        <v>27.191970100000006</v>
      </c>
      <c r="AC41" s="1716">
        <v>27.044408600000008</v>
      </c>
      <c r="AD41" s="1716">
        <v>26.900161550000011</v>
      </c>
      <c r="AE41" s="1716">
        <v>28.167134099999984</v>
      </c>
      <c r="AF41" s="1716">
        <v>27.668688999999958</v>
      </c>
      <c r="AG41" s="1716">
        <v>30.351443000000053</v>
      </c>
      <c r="AH41" s="1717">
        <v>338.19665745000361</v>
      </c>
      <c r="AI41" s="1329"/>
      <c r="AJ41" s="1329"/>
      <c r="AK41" s="1029"/>
      <c r="AL41" s="1030"/>
      <c r="AM41" s="1030"/>
    </row>
    <row r="42" spans="1:39" s="1" customFormat="1" ht="18.75" customHeight="1">
      <c r="A42" s="200"/>
      <c r="B42" s="1486">
        <v>13</v>
      </c>
      <c r="C42" s="1968" t="s">
        <v>265</v>
      </c>
      <c r="D42" s="1481" t="s">
        <v>43</v>
      </c>
      <c r="E42" s="388">
        <v>0.12538379999999999</v>
      </c>
      <c r="F42" s="63">
        <v>0.12151560000000002</v>
      </c>
      <c r="G42" s="63">
        <v>0.12630060000000001</v>
      </c>
      <c r="H42" s="63">
        <v>0.12723879999999996</v>
      </c>
      <c r="I42" s="63">
        <v>0.12150849999999999</v>
      </c>
      <c r="J42" s="63">
        <v>0.12278190000000001</v>
      </c>
      <c r="K42" s="63">
        <v>0.12040909999999999</v>
      </c>
      <c r="L42" s="63">
        <v>0.1287855</v>
      </c>
      <c r="M42" s="63">
        <v>0.1344188</v>
      </c>
      <c r="N42" s="63">
        <v>0.13772380000000001</v>
      </c>
      <c r="O42" s="63">
        <v>0.1943174</v>
      </c>
      <c r="P42" s="63">
        <v>0.1947528</v>
      </c>
      <c r="Q42" s="65">
        <f t="shared" si="1"/>
        <v>1.6551366000000001</v>
      </c>
      <c r="R42" s="628"/>
      <c r="S42" s="1329"/>
      <c r="T42" s="1977"/>
      <c r="U42" s="1745" t="s">
        <v>195</v>
      </c>
      <c r="V42" s="1722">
        <v>3.9769789999999992</v>
      </c>
      <c r="W42" s="1716">
        <v>3.6126470000000008</v>
      </c>
      <c r="X42" s="1716">
        <v>3.7654770000000006</v>
      </c>
      <c r="Y42" s="1716">
        <v>3.5169020000000004</v>
      </c>
      <c r="Z42" s="1716">
        <v>3.5368239999999997</v>
      </c>
      <c r="AA42" s="1716">
        <v>3.2055410000000002</v>
      </c>
      <c r="AB42" s="1716">
        <v>3.3216570000000005</v>
      </c>
      <c r="AC42" s="1716">
        <v>3.3010249999999992</v>
      </c>
      <c r="AD42" s="1716">
        <v>3.7108080000000001</v>
      </c>
      <c r="AE42" s="1716">
        <v>3.7886370000000005</v>
      </c>
      <c r="AF42" s="1716">
        <v>3.7191189999999992</v>
      </c>
      <c r="AG42" s="1716">
        <v>4.3047759999999995</v>
      </c>
      <c r="AH42" s="1717">
        <v>43.760392000000003</v>
      </c>
      <c r="AI42" s="1329"/>
      <c r="AJ42" s="1329"/>
    </row>
    <row r="43" spans="1:39" s="1" customFormat="1" ht="18.75" customHeight="1">
      <c r="A43" s="200"/>
      <c r="B43" s="1483"/>
      <c r="C43" s="1969"/>
      <c r="D43" s="1480" t="s">
        <v>44</v>
      </c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65">
        <f t="shared" si="1"/>
        <v>0</v>
      </c>
      <c r="R43" s="628"/>
      <c r="S43" s="1329"/>
      <c r="T43" s="1976"/>
      <c r="U43" s="1746" t="s">
        <v>49</v>
      </c>
      <c r="V43" s="1724">
        <v>35.758144699999924</v>
      </c>
      <c r="W43" s="1720">
        <v>33.567805800000002</v>
      </c>
      <c r="X43" s="1720">
        <v>32.832667199999982</v>
      </c>
      <c r="Y43" s="1720">
        <v>31.74613389999999</v>
      </c>
      <c r="Z43" s="1720">
        <v>29.478698399999931</v>
      </c>
      <c r="AA43" s="1720">
        <v>29.103771099999999</v>
      </c>
      <c r="AB43" s="1720">
        <v>30.513627100000019</v>
      </c>
      <c r="AC43" s="1720">
        <v>30.34543360000001</v>
      </c>
      <c r="AD43" s="1720">
        <v>30.610969549999997</v>
      </c>
      <c r="AE43" s="1720">
        <v>31.9557711</v>
      </c>
      <c r="AF43" s="1720">
        <v>31.387807999999957</v>
      </c>
      <c r="AG43" s="1720">
        <v>34.65621900000005</v>
      </c>
      <c r="AH43" s="1721">
        <v>381.95704945000381</v>
      </c>
      <c r="AI43" s="1329"/>
      <c r="AJ43" s="1329"/>
    </row>
    <row r="44" spans="1:39" s="1" customFormat="1" ht="18.75" customHeight="1">
      <c r="A44" s="200"/>
      <c r="B44" s="1484"/>
      <c r="C44" s="1485"/>
      <c r="D44" s="73" t="s">
        <v>49</v>
      </c>
      <c r="E44" s="389">
        <v>0.12538379999999999</v>
      </c>
      <c r="F44" s="389">
        <v>0.12151560000000002</v>
      </c>
      <c r="G44" s="389">
        <v>0.12630060000000001</v>
      </c>
      <c r="H44" s="389">
        <v>0.12723879999999996</v>
      </c>
      <c r="I44" s="389">
        <v>0.12150849999999999</v>
      </c>
      <c r="J44" s="389">
        <v>0.12278190000000001</v>
      </c>
      <c r="K44" s="389">
        <v>0.12040909999999999</v>
      </c>
      <c r="L44" s="389">
        <v>0.1287855</v>
      </c>
      <c r="M44" s="389">
        <v>0.1344188</v>
      </c>
      <c r="N44" s="389">
        <v>0.13772380000000001</v>
      </c>
      <c r="O44" s="389">
        <v>0.1943174</v>
      </c>
      <c r="P44" s="389">
        <v>0.1947528</v>
      </c>
      <c r="Q44" s="67">
        <f t="shared" si="1"/>
        <v>1.6551366000000001</v>
      </c>
      <c r="R44" s="628"/>
      <c r="S44" s="1329"/>
      <c r="T44" s="1976" t="s">
        <v>340</v>
      </c>
      <c r="U44" s="1745" t="s">
        <v>196</v>
      </c>
      <c r="V44" s="1722">
        <v>0.12538379999999999</v>
      </c>
      <c r="W44" s="1716">
        <v>0.12151560000000002</v>
      </c>
      <c r="X44" s="1716">
        <v>0.12630060000000001</v>
      </c>
      <c r="Y44" s="1716">
        <v>0.12723879999999996</v>
      </c>
      <c r="Z44" s="1716">
        <v>0.12150849999999999</v>
      </c>
      <c r="AA44" s="1716">
        <v>0.12278190000000001</v>
      </c>
      <c r="AB44" s="1716">
        <v>0.12040909999999999</v>
      </c>
      <c r="AC44" s="1716">
        <v>0.1287855</v>
      </c>
      <c r="AD44" s="1716">
        <v>0.1344188</v>
      </c>
      <c r="AE44" s="1716">
        <v>0.13772380000000001</v>
      </c>
      <c r="AF44" s="1716">
        <v>0.1943174</v>
      </c>
      <c r="AG44" s="1716">
        <v>0.1947528</v>
      </c>
      <c r="AH44" s="1717">
        <v>1.6551366000000003</v>
      </c>
      <c r="AI44" s="1329"/>
      <c r="AJ44" s="1329"/>
    </row>
    <row r="45" spans="1:39" s="1" customFormat="1" ht="18.75" customHeight="1">
      <c r="A45" s="200"/>
      <c r="B45" s="1486">
        <v>14</v>
      </c>
      <c r="C45" s="1968" t="s">
        <v>266</v>
      </c>
      <c r="D45" s="1481" t="s">
        <v>43</v>
      </c>
      <c r="E45" s="388">
        <v>0.27235429999999988</v>
      </c>
      <c r="F45" s="63">
        <v>0.25632660000000013</v>
      </c>
      <c r="G45" s="63">
        <v>0.25103200000000003</v>
      </c>
      <c r="H45" s="63">
        <v>0.24903890000000001</v>
      </c>
      <c r="I45" s="63">
        <v>0.26542170000000004</v>
      </c>
      <c r="J45" s="63">
        <v>0.26406299999999988</v>
      </c>
      <c r="K45" s="63">
        <v>0.27553470000000008</v>
      </c>
      <c r="L45" s="63">
        <v>0.29733310000000013</v>
      </c>
      <c r="M45" s="63">
        <v>0.3087017999999998</v>
      </c>
      <c r="N45" s="63">
        <v>0.32782839999999991</v>
      </c>
      <c r="O45" s="63">
        <v>0.29937150000000007</v>
      </c>
      <c r="P45" s="63">
        <v>0.30966940000000004</v>
      </c>
      <c r="Q45" s="65">
        <f t="shared" si="1"/>
        <v>3.3766754000000003</v>
      </c>
      <c r="R45" s="628"/>
      <c r="S45" s="1329"/>
      <c r="T45" s="1976"/>
      <c r="U45" s="1745" t="s">
        <v>195</v>
      </c>
      <c r="V45" s="1724"/>
      <c r="W45" s="1720"/>
      <c r="X45" s="1720"/>
      <c r="Y45" s="1720"/>
      <c r="Z45" s="1720"/>
      <c r="AA45" s="1720"/>
      <c r="AB45" s="1720"/>
      <c r="AC45" s="1720"/>
      <c r="AD45" s="1720"/>
      <c r="AE45" s="1720"/>
      <c r="AF45" s="1720"/>
      <c r="AG45" s="1720"/>
      <c r="AH45" s="1721"/>
      <c r="AI45" s="1329"/>
      <c r="AJ45" s="1329"/>
    </row>
    <row r="46" spans="1:39" s="1" customFormat="1" ht="18.75" customHeight="1">
      <c r="A46" s="200"/>
      <c r="B46" s="1483"/>
      <c r="C46" s="1969"/>
      <c r="D46" s="1480" t="s">
        <v>44</v>
      </c>
      <c r="E46" s="388"/>
      <c r="F46" s="388"/>
      <c r="G46" s="388"/>
      <c r="H46" s="388"/>
      <c r="I46" s="388"/>
      <c r="J46" s="388"/>
      <c r="K46" s="388"/>
      <c r="L46" s="388"/>
      <c r="M46" s="388"/>
      <c r="N46" s="388"/>
      <c r="O46" s="388"/>
      <c r="P46" s="388"/>
      <c r="Q46" s="65">
        <f t="shared" si="1"/>
        <v>0</v>
      </c>
      <c r="R46" s="628"/>
      <c r="S46" s="1329"/>
      <c r="T46" s="1976"/>
      <c r="U46" s="1746" t="s">
        <v>49</v>
      </c>
      <c r="V46" s="1724">
        <v>0.12538379999999999</v>
      </c>
      <c r="W46" s="1720">
        <v>0.12151560000000002</v>
      </c>
      <c r="X46" s="1720">
        <v>0.12630060000000001</v>
      </c>
      <c r="Y46" s="1720">
        <v>0.12723879999999996</v>
      </c>
      <c r="Z46" s="1720">
        <v>0.12150849999999999</v>
      </c>
      <c r="AA46" s="1720">
        <v>0.12278190000000001</v>
      </c>
      <c r="AB46" s="1720">
        <v>0.12040909999999999</v>
      </c>
      <c r="AC46" s="1720">
        <v>0.1287855</v>
      </c>
      <c r="AD46" s="1720">
        <v>0.1344188</v>
      </c>
      <c r="AE46" s="1720">
        <v>0.13772380000000001</v>
      </c>
      <c r="AF46" s="1720">
        <v>0.1943174</v>
      </c>
      <c r="AG46" s="1720">
        <v>0.1947528</v>
      </c>
      <c r="AH46" s="1721">
        <v>1.6551366000000003</v>
      </c>
      <c r="AI46" s="1329"/>
      <c r="AJ46" s="1329"/>
    </row>
    <row r="47" spans="1:39" s="1" customFormat="1" ht="18.75" customHeight="1">
      <c r="A47" s="200"/>
      <c r="B47" s="1484"/>
      <c r="C47" s="1485"/>
      <c r="D47" s="73" t="s">
        <v>49</v>
      </c>
      <c r="E47" s="389">
        <v>0.27235429999999988</v>
      </c>
      <c r="F47" s="389">
        <v>0.25632660000000013</v>
      </c>
      <c r="G47" s="389">
        <v>0.25103200000000003</v>
      </c>
      <c r="H47" s="389">
        <v>0.24903890000000001</v>
      </c>
      <c r="I47" s="389">
        <v>0.26542170000000004</v>
      </c>
      <c r="J47" s="389">
        <v>0.26406299999999988</v>
      </c>
      <c r="K47" s="389">
        <v>0.27553470000000008</v>
      </c>
      <c r="L47" s="389">
        <v>0.29733310000000013</v>
      </c>
      <c r="M47" s="389">
        <v>0.3087017999999998</v>
      </c>
      <c r="N47" s="389">
        <v>0.32782839999999991</v>
      </c>
      <c r="O47" s="389">
        <v>0.29937150000000007</v>
      </c>
      <c r="P47" s="389">
        <v>0.30966940000000004</v>
      </c>
      <c r="Q47" s="67">
        <f t="shared" si="1"/>
        <v>3.3766754000000003</v>
      </c>
      <c r="R47" s="628"/>
      <c r="S47" s="1329"/>
      <c r="T47" s="1976" t="s">
        <v>266</v>
      </c>
      <c r="U47" s="1745" t="s">
        <v>196</v>
      </c>
      <c r="V47" s="1722">
        <v>0.27235429999999988</v>
      </c>
      <c r="W47" s="1716">
        <v>0.25632660000000013</v>
      </c>
      <c r="X47" s="1716">
        <v>0.25103200000000003</v>
      </c>
      <c r="Y47" s="1716">
        <v>0.24903890000000001</v>
      </c>
      <c r="Z47" s="1716">
        <v>0.26542170000000004</v>
      </c>
      <c r="AA47" s="1716">
        <v>0.26406299999999988</v>
      </c>
      <c r="AB47" s="1716">
        <v>0.27553470000000008</v>
      </c>
      <c r="AC47" s="1716">
        <v>0.29733310000000013</v>
      </c>
      <c r="AD47" s="1716">
        <v>0.3087017999999998</v>
      </c>
      <c r="AE47" s="1716">
        <v>0.32782839999999991</v>
      </c>
      <c r="AF47" s="1716">
        <v>0.29937150000000007</v>
      </c>
      <c r="AG47" s="1716">
        <v>0.30966940000000004</v>
      </c>
      <c r="AH47" s="1717">
        <v>3.3766753999999977</v>
      </c>
      <c r="AI47" s="1329"/>
      <c r="AJ47" s="1329"/>
    </row>
    <row r="48" spans="1:39" s="1" customFormat="1" ht="18.75" customHeight="1">
      <c r="A48" s="200"/>
      <c r="B48" s="1486">
        <v>15</v>
      </c>
      <c r="C48" s="1968" t="s">
        <v>22</v>
      </c>
      <c r="D48" s="1481" t="s">
        <v>43</v>
      </c>
      <c r="E48" s="388">
        <v>1.1445125999999997</v>
      </c>
      <c r="F48" s="63">
        <v>1.0988405000000001</v>
      </c>
      <c r="G48" s="63">
        <v>1.1074318000000005</v>
      </c>
      <c r="H48" s="63">
        <v>1.0852829000000004</v>
      </c>
      <c r="I48" s="63">
        <v>1.0201662</v>
      </c>
      <c r="J48" s="63">
        <v>0.97935990000000028</v>
      </c>
      <c r="K48" s="63">
        <v>0.93038889999999985</v>
      </c>
      <c r="L48" s="63">
        <v>0.92109419999999975</v>
      </c>
      <c r="M48" s="63">
        <v>0.93950789999999995</v>
      </c>
      <c r="N48" s="63">
        <v>0.96769520000000009</v>
      </c>
      <c r="O48" s="63">
        <v>0.98594969999999948</v>
      </c>
      <c r="P48" s="63">
        <v>1.1831352000000002</v>
      </c>
      <c r="Q48" s="65">
        <f t="shared" si="1"/>
        <v>12.363365</v>
      </c>
      <c r="R48" s="628"/>
      <c r="S48" s="1329"/>
      <c r="T48" s="1976"/>
      <c r="U48" s="1745" t="s">
        <v>195</v>
      </c>
      <c r="V48" s="1724"/>
      <c r="W48" s="1720"/>
      <c r="X48" s="1720"/>
      <c r="Y48" s="1720"/>
      <c r="Z48" s="1720"/>
      <c r="AA48" s="1720"/>
      <c r="AB48" s="1720"/>
      <c r="AC48" s="1720"/>
      <c r="AD48" s="1720"/>
      <c r="AE48" s="1720"/>
      <c r="AF48" s="1720"/>
      <c r="AG48" s="1720"/>
      <c r="AH48" s="1721"/>
      <c r="AI48" s="1329"/>
      <c r="AJ48" s="1329"/>
    </row>
    <row r="49" spans="1:36" s="1" customFormat="1" ht="18.75" customHeight="1">
      <c r="A49" s="200"/>
      <c r="B49" s="1483"/>
      <c r="C49" s="1969"/>
      <c r="D49" s="1480" t="s">
        <v>44</v>
      </c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8"/>
      <c r="P49" s="388"/>
      <c r="Q49" s="65">
        <f t="shared" si="1"/>
        <v>0</v>
      </c>
      <c r="R49" s="628"/>
      <c r="S49" s="1329"/>
      <c r="T49" s="1976"/>
      <c r="U49" s="1746" t="s">
        <v>49</v>
      </c>
      <c r="V49" s="1724">
        <v>0.27235429999999988</v>
      </c>
      <c r="W49" s="1720">
        <v>0.25632660000000013</v>
      </c>
      <c r="X49" s="1720">
        <v>0.25103200000000003</v>
      </c>
      <c r="Y49" s="1720">
        <v>0.24903890000000001</v>
      </c>
      <c r="Z49" s="1720">
        <v>0.26542170000000004</v>
      </c>
      <c r="AA49" s="1720">
        <v>0.26406299999999988</v>
      </c>
      <c r="AB49" s="1720">
        <v>0.27553470000000008</v>
      </c>
      <c r="AC49" s="1720">
        <v>0.29733310000000013</v>
      </c>
      <c r="AD49" s="1720">
        <v>0.3087017999999998</v>
      </c>
      <c r="AE49" s="1720">
        <v>0.32782839999999991</v>
      </c>
      <c r="AF49" s="1720">
        <v>0.29937150000000007</v>
      </c>
      <c r="AG49" s="1720">
        <v>0.30966940000000004</v>
      </c>
      <c r="AH49" s="1721">
        <v>3.3766753999999977</v>
      </c>
      <c r="AI49" s="1329"/>
      <c r="AJ49" s="1329"/>
    </row>
    <row r="50" spans="1:36" s="1" customFormat="1" ht="18.75" customHeight="1">
      <c r="A50" s="200"/>
      <c r="B50" s="1484"/>
      <c r="C50" s="1488"/>
      <c r="D50" s="73" t="s">
        <v>49</v>
      </c>
      <c r="E50" s="389">
        <v>1.1445125999999997</v>
      </c>
      <c r="F50" s="389">
        <v>1.0988405000000001</v>
      </c>
      <c r="G50" s="389">
        <v>1.1074318000000005</v>
      </c>
      <c r="H50" s="389">
        <v>1.0852829000000004</v>
      </c>
      <c r="I50" s="389">
        <v>1.0201662</v>
      </c>
      <c r="J50" s="389">
        <v>0.97935990000000028</v>
      </c>
      <c r="K50" s="389">
        <v>0.93038889999999985</v>
      </c>
      <c r="L50" s="389">
        <v>0.92109419999999975</v>
      </c>
      <c r="M50" s="389">
        <v>0.93950789999999995</v>
      </c>
      <c r="N50" s="389">
        <v>0.96769520000000009</v>
      </c>
      <c r="O50" s="389">
        <v>0.98594969999999948</v>
      </c>
      <c r="P50" s="389">
        <v>1.1831352000000002</v>
      </c>
      <c r="Q50" s="67">
        <f t="shared" si="1"/>
        <v>12.363365</v>
      </c>
      <c r="R50" s="628"/>
      <c r="S50" s="1329"/>
      <c r="T50" s="1976" t="s">
        <v>22</v>
      </c>
      <c r="U50" s="1745" t="s">
        <v>196</v>
      </c>
      <c r="V50" s="1722">
        <v>1.1445125999999997</v>
      </c>
      <c r="W50" s="1716">
        <v>1.0988405000000001</v>
      </c>
      <c r="X50" s="1716">
        <v>1.1074318000000005</v>
      </c>
      <c r="Y50" s="1716">
        <v>1.0852829000000004</v>
      </c>
      <c r="Z50" s="1716">
        <v>1.0201662</v>
      </c>
      <c r="AA50" s="1716">
        <v>0.97935990000000028</v>
      </c>
      <c r="AB50" s="1716">
        <v>0.93038889999999985</v>
      </c>
      <c r="AC50" s="1716">
        <v>0.92109419999999975</v>
      </c>
      <c r="AD50" s="1716">
        <v>0.93950789999999995</v>
      </c>
      <c r="AE50" s="1716">
        <v>0.96769520000000009</v>
      </c>
      <c r="AF50" s="1716">
        <v>0.98594969999999948</v>
      </c>
      <c r="AG50" s="1716">
        <v>1.1831352000000002</v>
      </c>
      <c r="AH50" s="1717">
        <v>12.36336499999998</v>
      </c>
      <c r="AI50" s="1329"/>
      <c r="AJ50" s="1329"/>
    </row>
    <row r="51" spans="1:36" s="1" customFormat="1" ht="18.75" customHeight="1">
      <c r="A51" s="200"/>
      <c r="B51" s="1486">
        <v>16</v>
      </c>
      <c r="C51" s="1968" t="s">
        <v>24</v>
      </c>
      <c r="D51" s="1481" t="s">
        <v>43</v>
      </c>
      <c r="E51" s="388">
        <v>2.8790879000000005</v>
      </c>
      <c r="F51" s="63">
        <v>2.7227271999999965</v>
      </c>
      <c r="G51" s="63">
        <v>2.6294962999999996</v>
      </c>
      <c r="H51" s="63">
        <v>2.3643229000000003</v>
      </c>
      <c r="I51" s="63">
        <v>2.3386850000000026</v>
      </c>
      <c r="J51" s="63">
        <v>2.692657999999998</v>
      </c>
      <c r="K51" s="63">
        <v>2.7374437999999981</v>
      </c>
      <c r="L51" s="63">
        <v>2.1010629000000001</v>
      </c>
      <c r="M51" s="63">
        <v>2.2659288000000011</v>
      </c>
      <c r="N51" s="63">
        <v>2.211415600000004</v>
      </c>
      <c r="O51" s="63">
        <v>2.3598993000000008</v>
      </c>
      <c r="P51" s="63">
        <v>2.3973455000000001</v>
      </c>
      <c r="Q51" s="65">
        <f t="shared" si="1"/>
        <v>29.700073199999999</v>
      </c>
      <c r="R51" s="628"/>
      <c r="S51" s="1329"/>
      <c r="T51" s="1976"/>
      <c r="U51" s="1745" t="s">
        <v>195</v>
      </c>
      <c r="V51" s="1724"/>
      <c r="W51" s="1720"/>
      <c r="X51" s="1720"/>
      <c r="Y51" s="1720"/>
      <c r="Z51" s="1720"/>
      <c r="AA51" s="1720"/>
      <c r="AB51" s="1720"/>
      <c r="AC51" s="1720"/>
      <c r="AD51" s="1720"/>
      <c r="AE51" s="1720"/>
      <c r="AF51" s="1720"/>
      <c r="AG51" s="1720"/>
      <c r="AH51" s="1721"/>
      <c r="AI51" s="1329"/>
      <c r="AJ51" s="1329"/>
    </row>
    <row r="52" spans="1:36" s="1" customFormat="1" ht="18.75" customHeight="1">
      <c r="A52" s="200"/>
      <c r="B52" s="1483"/>
      <c r="C52" s="1969"/>
      <c r="D52" s="1480" t="s">
        <v>44</v>
      </c>
      <c r="E52" s="388"/>
      <c r="F52" s="388"/>
      <c r="G52" s="388"/>
      <c r="H52" s="388"/>
      <c r="I52" s="388"/>
      <c r="J52" s="388"/>
      <c r="K52" s="388"/>
      <c r="L52" s="388"/>
      <c r="M52" s="388"/>
      <c r="N52" s="388"/>
      <c r="O52" s="388"/>
      <c r="P52" s="388"/>
      <c r="Q52" s="65">
        <f t="shared" si="1"/>
        <v>0</v>
      </c>
      <c r="R52" s="628"/>
      <c r="S52" s="1329"/>
      <c r="T52" s="1976"/>
      <c r="U52" s="1746" t="s">
        <v>49</v>
      </c>
      <c r="V52" s="1724">
        <v>1.1445125999999997</v>
      </c>
      <c r="W52" s="1720">
        <v>1.0988405000000001</v>
      </c>
      <c r="X52" s="1720">
        <v>1.1074318000000005</v>
      </c>
      <c r="Y52" s="1720">
        <v>1.0852829000000004</v>
      </c>
      <c r="Z52" s="1720">
        <v>1.0201662</v>
      </c>
      <c r="AA52" s="1720">
        <v>0.97935990000000028</v>
      </c>
      <c r="AB52" s="1720">
        <v>0.93038889999999985</v>
      </c>
      <c r="AC52" s="1720">
        <v>0.92109419999999975</v>
      </c>
      <c r="AD52" s="1720">
        <v>0.93950789999999995</v>
      </c>
      <c r="AE52" s="1720">
        <v>0.96769520000000009</v>
      </c>
      <c r="AF52" s="1720">
        <v>0.98594969999999948</v>
      </c>
      <c r="AG52" s="1720">
        <v>1.1831352000000002</v>
      </c>
      <c r="AH52" s="1721">
        <v>12.36336499999998</v>
      </c>
      <c r="AI52" s="1329"/>
      <c r="AJ52" s="1329"/>
    </row>
    <row r="53" spans="1:36" s="1" customFormat="1" ht="18.75" customHeight="1">
      <c r="A53" s="200"/>
      <c r="B53" s="1484"/>
      <c r="C53" s="1485"/>
      <c r="D53" s="73" t="s">
        <v>49</v>
      </c>
      <c r="E53" s="389">
        <v>2.8790879000000005</v>
      </c>
      <c r="F53" s="389">
        <v>2.7227271999999965</v>
      </c>
      <c r="G53" s="389">
        <v>2.6294962999999996</v>
      </c>
      <c r="H53" s="389">
        <v>2.3643229000000003</v>
      </c>
      <c r="I53" s="389">
        <v>2.3386850000000026</v>
      </c>
      <c r="J53" s="389">
        <v>2.692657999999998</v>
      </c>
      <c r="K53" s="389">
        <v>2.7374437999999981</v>
      </c>
      <c r="L53" s="389">
        <v>2.1010629000000001</v>
      </c>
      <c r="M53" s="389">
        <v>2.2659288000000011</v>
      </c>
      <c r="N53" s="389">
        <v>2.211415600000004</v>
      </c>
      <c r="O53" s="389">
        <v>2.3598993000000008</v>
      </c>
      <c r="P53" s="389">
        <v>2.3973455000000001</v>
      </c>
      <c r="Q53" s="67">
        <f t="shared" si="1"/>
        <v>29.700073199999999</v>
      </c>
      <c r="R53" s="628"/>
      <c r="S53" s="1329"/>
      <c r="T53" s="1976" t="s">
        <v>24</v>
      </c>
      <c r="U53" s="1745" t="s">
        <v>196</v>
      </c>
      <c r="V53" s="1722">
        <v>2.8790879000000005</v>
      </c>
      <c r="W53" s="1716">
        <v>2.7227271999999965</v>
      </c>
      <c r="X53" s="1716">
        <v>2.6294962999999996</v>
      </c>
      <c r="Y53" s="1716">
        <v>2.3643229000000003</v>
      </c>
      <c r="Z53" s="1716">
        <v>2.3386850000000026</v>
      </c>
      <c r="AA53" s="1716">
        <v>2.692657999999998</v>
      </c>
      <c r="AB53" s="1716">
        <v>2.7374437999999981</v>
      </c>
      <c r="AC53" s="1716">
        <v>2.1010629000000001</v>
      </c>
      <c r="AD53" s="1716">
        <v>2.2659288000000011</v>
      </c>
      <c r="AE53" s="1716">
        <v>2.211415600000004</v>
      </c>
      <c r="AF53" s="1716">
        <v>2.3598993000000008</v>
      </c>
      <c r="AG53" s="1716">
        <v>2.3973455000000001</v>
      </c>
      <c r="AH53" s="1717">
        <v>29.700073200000173</v>
      </c>
      <c r="AI53" s="1329"/>
      <c r="AJ53" s="1329"/>
    </row>
    <row r="54" spans="1:36" s="1" customFormat="1" ht="18.75" customHeight="1">
      <c r="A54" s="200"/>
      <c r="B54" s="1486">
        <v>17</v>
      </c>
      <c r="C54" s="1968" t="s">
        <v>26</v>
      </c>
      <c r="D54" s="1481" t="s">
        <v>43</v>
      </c>
      <c r="E54" s="388">
        <v>1.3961300000000003</v>
      </c>
      <c r="F54" s="63">
        <v>1.3587109000000004</v>
      </c>
      <c r="G54" s="63">
        <v>1.2630538999999998</v>
      </c>
      <c r="H54" s="63">
        <v>1.2871049999999993</v>
      </c>
      <c r="I54" s="63">
        <v>1.1353134</v>
      </c>
      <c r="J54" s="63">
        <v>1.1624099999999995</v>
      </c>
      <c r="K54" s="63">
        <v>1.1852410999999996</v>
      </c>
      <c r="L54" s="63">
        <v>1.2580511999999993</v>
      </c>
      <c r="M54" s="63">
        <v>1.3010083000000012</v>
      </c>
      <c r="N54" s="63">
        <v>1.2923987000000003</v>
      </c>
      <c r="O54" s="63">
        <v>1.4259744000000008</v>
      </c>
      <c r="P54" s="63">
        <v>1.3927449000000005</v>
      </c>
      <c r="Q54" s="65">
        <f t="shared" si="1"/>
        <v>15.4581418</v>
      </c>
      <c r="R54" s="628"/>
      <c r="S54" s="1329"/>
      <c r="T54" s="1976"/>
      <c r="U54" s="1745" t="s">
        <v>195</v>
      </c>
      <c r="V54" s="1724"/>
      <c r="W54" s="1720"/>
      <c r="X54" s="1720"/>
      <c r="Y54" s="1720"/>
      <c r="Z54" s="1720"/>
      <c r="AA54" s="1720"/>
      <c r="AB54" s="1720"/>
      <c r="AC54" s="1720"/>
      <c r="AD54" s="1720"/>
      <c r="AE54" s="1720"/>
      <c r="AF54" s="1720"/>
      <c r="AG54" s="1720"/>
      <c r="AH54" s="1721"/>
      <c r="AI54" s="1329"/>
      <c r="AJ54" s="1329"/>
    </row>
    <row r="55" spans="1:36" s="1" customFormat="1" ht="18.75" customHeight="1">
      <c r="A55" s="200"/>
      <c r="B55" s="1483"/>
      <c r="C55" s="1969"/>
      <c r="D55" s="1480" t="s">
        <v>44</v>
      </c>
      <c r="E55" s="388"/>
      <c r="F55" s="388"/>
      <c r="G55" s="388"/>
      <c r="H55" s="388"/>
      <c r="I55" s="388"/>
      <c r="J55" s="388"/>
      <c r="K55" s="388"/>
      <c r="L55" s="388"/>
      <c r="M55" s="388"/>
      <c r="N55" s="388"/>
      <c r="O55" s="388"/>
      <c r="P55" s="388"/>
      <c r="Q55" s="65">
        <f t="shared" si="1"/>
        <v>0</v>
      </c>
      <c r="R55" s="628"/>
      <c r="S55" s="1329"/>
      <c r="T55" s="1976"/>
      <c r="U55" s="1746" t="s">
        <v>49</v>
      </c>
      <c r="V55" s="1724">
        <v>2.8790879000000005</v>
      </c>
      <c r="W55" s="1720">
        <v>2.7227271999999965</v>
      </c>
      <c r="X55" s="1720">
        <v>2.6294962999999996</v>
      </c>
      <c r="Y55" s="1720">
        <v>2.3643229000000003</v>
      </c>
      <c r="Z55" s="1720">
        <v>2.3386850000000026</v>
      </c>
      <c r="AA55" s="1720">
        <v>2.692657999999998</v>
      </c>
      <c r="AB55" s="1720">
        <v>2.7374437999999981</v>
      </c>
      <c r="AC55" s="1720">
        <v>2.1010629000000001</v>
      </c>
      <c r="AD55" s="1720">
        <v>2.2659288000000011</v>
      </c>
      <c r="AE55" s="1720">
        <v>2.211415600000004</v>
      </c>
      <c r="AF55" s="1720">
        <v>2.3598993000000008</v>
      </c>
      <c r="AG55" s="1720">
        <v>2.3973455000000001</v>
      </c>
      <c r="AH55" s="1721">
        <v>29.700073200000173</v>
      </c>
      <c r="AI55" s="1329"/>
      <c r="AJ55" s="1329"/>
    </row>
    <row r="56" spans="1:36" s="1" customFormat="1" ht="18.75" customHeight="1">
      <c r="A56" s="200"/>
      <c r="B56" s="1484"/>
      <c r="C56" s="1485"/>
      <c r="D56" s="73" t="s">
        <v>49</v>
      </c>
      <c r="E56" s="389">
        <v>1.3961300000000003</v>
      </c>
      <c r="F56" s="389">
        <v>1.3587109000000004</v>
      </c>
      <c r="G56" s="389">
        <v>1.2630538999999998</v>
      </c>
      <c r="H56" s="389">
        <v>1.2871049999999993</v>
      </c>
      <c r="I56" s="389">
        <v>1.1353134</v>
      </c>
      <c r="J56" s="389">
        <v>1.1624099999999995</v>
      </c>
      <c r="K56" s="389">
        <v>1.1852410999999996</v>
      </c>
      <c r="L56" s="389">
        <v>1.2580511999999993</v>
      </c>
      <c r="M56" s="389">
        <v>1.3010083000000012</v>
      </c>
      <c r="N56" s="389">
        <v>1.2923987000000003</v>
      </c>
      <c r="O56" s="389">
        <v>1.4259744000000008</v>
      </c>
      <c r="P56" s="389">
        <v>1.3927449000000005</v>
      </c>
      <c r="Q56" s="67">
        <f t="shared" si="1"/>
        <v>15.4581418</v>
      </c>
      <c r="R56" s="628"/>
      <c r="S56" s="1329"/>
      <c r="T56" s="1976" t="s">
        <v>26</v>
      </c>
      <c r="U56" s="1745" t="s">
        <v>196</v>
      </c>
      <c r="V56" s="1722">
        <v>1.3961300000000003</v>
      </c>
      <c r="W56" s="1716">
        <v>1.3587109000000004</v>
      </c>
      <c r="X56" s="1716">
        <v>1.2630538999999998</v>
      </c>
      <c r="Y56" s="1716">
        <v>1.2871049999999993</v>
      </c>
      <c r="Z56" s="1716">
        <v>1.1353134</v>
      </c>
      <c r="AA56" s="1716">
        <v>1.1624099999999995</v>
      </c>
      <c r="AB56" s="1716">
        <v>1.1852410999999996</v>
      </c>
      <c r="AC56" s="1716">
        <v>1.2580511999999993</v>
      </c>
      <c r="AD56" s="1716">
        <v>1.3010083000000012</v>
      </c>
      <c r="AE56" s="1716">
        <v>1.2923987000000003</v>
      </c>
      <c r="AF56" s="1716">
        <v>1.4259744000000008</v>
      </c>
      <c r="AG56" s="1716">
        <v>1.3927449000000005</v>
      </c>
      <c r="AH56" s="1717">
        <v>15.458141800000021</v>
      </c>
      <c r="AI56" s="1329"/>
      <c r="AJ56" s="1329"/>
    </row>
    <row r="57" spans="1:36" s="1" customFormat="1" ht="18.75" customHeight="1">
      <c r="A57" s="200"/>
      <c r="B57" s="1486">
        <v>18</v>
      </c>
      <c r="C57" s="1489" t="s">
        <v>237</v>
      </c>
      <c r="D57" s="1481" t="s">
        <v>43</v>
      </c>
      <c r="E57" s="388">
        <v>435.11323670000053</v>
      </c>
      <c r="F57" s="63">
        <v>442.58772529999948</v>
      </c>
      <c r="G57" s="63">
        <v>436.27912809999992</v>
      </c>
      <c r="H57" s="63">
        <v>396.12431690000062</v>
      </c>
      <c r="I57" s="63">
        <v>371.15232800000075</v>
      </c>
      <c r="J57" s="63">
        <v>359.47335990000147</v>
      </c>
      <c r="K57" s="63">
        <v>366.83687959999912</v>
      </c>
      <c r="L57" s="63">
        <v>392.36349290000032</v>
      </c>
      <c r="M57" s="63">
        <v>389.5765267000013</v>
      </c>
      <c r="N57" s="63">
        <v>411.93741620000247</v>
      </c>
      <c r="O57" s="63">
        <v>402.93984289999884</v>
      </c>
      <c r="P57" s="63">
        <v>399.46636599999727</v>
      </c>
      <c r="Q57" s="65">
        <f t="shared" si="1"/>
        <v>4803.8506192000023</v>
      </c>
      <c r="R57" s="628"/>
      <c r="S57" s="1329"/>
      <c r="T57" s="1976"/>
      <c r="U57" s="1745" t="s">
        <v>195</v>
      </c>
      <c r="V57" s="1724"/>
      <c r="W57" s="1720"/>
      <c r="X57" s="1720"/>
      <c r="Y57" s="1720"/>
      <c r="Z57" s="1720"/>
      <c r="AA57" s="1720"/>
      <c r="AB57" s="1720"/>
      <c r="AC57" s="1720"/>
      <c r="AD57" s="1720"/>
      <c r="AE57" s="1720"/>
      <c r="AF57" s="1720"/>
      <c r="AG57" s="1720"/>
      <c r="AH57" s="1721"/>
      <c r="AI57" s="1329"/>
      <c r="AJ57" s="1329"/>
    </row>
    <row r="58" spans="1:36" s="1" customFormat="1" ht="18.75" customHeight="1">
      <c r="A58" s="200"/>
      <c r="B58" s="1483"/>
      <c r="C58" s="1490"/>
      <c r="D58" s="1480" t="s">
        <v>44</v>
      </c>
      <c r="E58" s="388">
        <v>145.46843279999993</v>
      </c>
      <c r="F58" s="63">
        <v>145.17242739999998</v>
      </c>
      <c r="G58" s="63">
        <v>112.3436803</v>
      </c>
      <c r="H58" s="63">
        <v>64.248237000000017</v>
      </c>
      <c r="I58" s="63">
        <v>79.188742900000022</v>
      </c>
      <c r="J58" s="63">
        <v>102.91123609999997</v>
      </c>
      <c r="K58" s="63">
        <v>117.35783310000005</v>
      </c>
      <c r="L58" s="63">
        <v>120.06711430000006</v>
      </c>
      <c r="M58" s="63">
        <v>122.69334539999996</v>
      </c>
      <c r="N58" s="63">
        <v>128.66750410000009</v>
      </c>
      <c r="O58" s="63">
        <v>129.82852259999999</v>
      </c>
      <c r="P58" s="64">
        <v>132.21947420000009</v>
      </c>
      <c r="Q58" s="65">
        <f t="shared" si="1"/>
        <v>1400.1665502000003</v>
      </c>
      <c r="R58" s="628"/>
      <c r="S58" s="1329"/>
      <c r="T58" s="1976"/>
      <c r="U58" s="1746" t="s">
        <v>49</v>
      </c>
      <c r="V58" s="1724">
        <v>1.3961300000000003</v>
      </c>
      <c r="W58" s="1720">
        <v>1.3587109000000004</v>
      </c>
      <c r="X58" s="1720">
        <v>1.2630538999999998</v>
      </c>
      <c r="Y58" s="1720">
        <v>1.2871049999999993</v>
      </c>
      <c r="Z58" s="1720">
        <v>1.1353134</v>
      </c>
      <c r="AA58" s="1720">
        <v>1.1624099999999995</v>
      </c>
      <c r="AB58" s="1720">
        <v>1.1852410999999996</v>
      </c>
      <c r="AC58" s="1720">
        <v>1.2580511999999993</v>
      </c>
      <c r="AD58" s="1720">
        <v>1.3010083000000012</v>
      </c>
      <c r="AE58" s="1720">
        <v>1.2923987000000003</v>
      </c>
      <c r="AF58" s="1720">
        <v>1.4259744000000008</v>
      </c>
      <c r="AG58" s="1720">
        <v>1.3927449000000005</v>
      </c>
      <c r="AH58" s="1721">
        <v>15.458141800000021</v>
      </c>
      <c r="AI58" s="1329"/>
      <c r="AJ58" s="1329"/>
    </row>
    <row r="59" spans="1:36" s="1" customFormat="1" ht="18.75" customHeight="1">
      <c r="A59" s="200"/>
      <c r="B59" s="1484"/>
      <c r="C59" s="1485"/>
      <c r="D59" s="73" t="s">
        <v>49</v>
      </c>
      <c r="E59" s="389">
        <v>580.5816695000002</v>
      </c>
      <c r="F59" s="389">
        <v>587.76015270000005</v>
      </c>
      <c r="G59" s="389">
        <v>548.62280840000255</v>
      </c>
      <c r="H59" s="389">
        <v>460.37255389999791</v>
      </c>
      <c r="I59" s="389">
        <v>450.34107090000032</v>
      </c>
      <c r="J59" s="389">
        <v>462.38459599999862</v>
      </c>
      <c r="K59" s="389">
        <v>484.19471270000099</v>
      </c>
      <c r="L59" s="389">
        <v>512.4306071999996</v>
      </c>
      <c r="M59" s="389">
        <v>512.26987209999902</v>
      </c>
      <c r="N59" s="389">
        <v>540.60492029999875</v>
      </c>
      <c r="O59" s="389">
        <v>532.76836550000087</v>
      </c>
      <c r="P59" s="389">
        <v>531.68584020000048</v>
      </c>
      <c r="Q59" s="67">
        <f t="shared" si="1"/>
        <v>6204.0171693999991</v>
      </c>
      <c r="R59" s="628"/>
      <c r="S59" s="1329"/>
      <c r="T59" s="1976" t="s">
        <v>237</v>
      </c>
      <c r="U59" s="1745" t="s">
        <v>196</v>
      </c>
      <c r="V59" s="1722">
        <v>435.11323670000053</v>
      </c>
      <c r="W59" s="1716">
        <v>442.58772529999948</v>
      </c>
      <c r="X59" s="1716">
        <v>436.27912809999992</v>
      </c>
      <c r="Y59" s="1716">
        <v>396.12431690000062</v>
      </c>
      <c r="Z59" s="1716">
        <v>371.15232800000075</v>
      </c>
      <c r="AA59" s="1716">
        <v>359.47335990000147</v>
      </c>
      <c r="AB59" s="1716">
        <v>366.83687959999912</v>
      </c>
      <c r="AC59" s="1716">
        <v>392.36349290000032</v>
      </c>
      <c r="AD59" s="1716">
        <v>389.5765267000013</v>
      </c>
      <c r="AE59" s="1716">
        <v>411.93741620000247</v>
      </c>
      <c r="AF59" s="1716">
        <v>402.93984289999884</v>
      </c>
      <c r="AG59" s="1716">
        <v>399.46636599999727</v>
      </c>
      <c r="AH59" s="1717">
        <v>4803.8506192000068</v>
      </c>
      <c r="AI59" s="1329"/>
      <c r="AJ59" s="1329"/>
    </row>
    <row r="60" spans="1:36" s="1" customFormat="1" ht="18.75" customHeight="1">
      <c r="A60" s="200"/>
      <c r="B60" s="1486">
        <v>19</v>
      </c>
      <c r="C60" s="12" t="s">
        <v>267</v>
      </c>
      <c r="D60" s="1481" t="s">
        <v>43</v>
      </c>
      <c r="E60" s="388">
        <v>122.08201495000003</v>
      </c>
      <c r="F60" s="63">
        <v>120.67894771000029</v>
      </c>
      <c r="G60" s="63">
        <v>116.41197350999954</v>
      </c>
      <c r="H60" s="63">
        <v>111.14403019999976</v>
      </c>
      <c r="I60" s="63">
        <v>105.6606297400009</v>
      </c>
      <c r="J60" s="63">
        <v>104.84999065000011</v>
      </c>
      <c r="K60" s="63">
        <v>111.1620603399996</v>
      </c>
      <c r="L60" s="63">
        <v>111.73896715999994</v>
      </c>
      <c r="M60" s="63">
        <v>110.52729216999955</v>
      </c>
      <c r="N60" s="63">
        <v>115.61887229999988</v>
      </c>
      <c r="O60" s="63">
        <v>114.05607039999987</v>
      </c>
      <c r="P60" s="63">
        <v>120.12097931000035</v>
      </c>
      <c r="Q60" s="65">
        <f t="shared" si="1"/>
        <v>1364.0518284399998</v>
      </c>
      <c r="R60" s="628"/>
      <c r="S60" s="1329"/>
      <c r="T60" s="1977"/>
      <c r="U60" s="1745" t="s">
        <v>195</v>
      </c>
      <c r="V60" s="1722">
        <v>145.46843279999993</v>
      </c>
      <c r="W60" s="1716">
        <v>145.17242739999998</v>
      </c>
      <c r="X60" s="1716">
        <v>112.3436803</v>
      </c>
      <c r="Y60" s="1716">
        <v>64.248237000000017</v>
      </c>
      <c r="Z60" s="1716">
        <v>79.188742900000022</v>
      </c>
      <c r="AA60" s="1716">
        <v>102.91123609999997</v>
      </c>
      <c r="AB60" s="1716">
        <v>117.35783310000005</v>
      </c>
      <c r="AC60" s="1716">
        <v>120.06711430000006</v>
      </c>
      <c r="AD60" s="1716">
        <v>122.69334539999996</v>
      </c>
      <c r="AE60" s="1716">
        <v>128.66750410000009</v>
      </c>
      <c r="AF60" s="1716">
        <v>129.82852259999999</v>
      </c>
      <c r="AG60" s="1716">
        <v>132.21947420000009</v>
      </c>
      <c r="AH60" s="1717">
        <v>1400.1665502000003</v>
      </c>
      <c r="AI60" s="1329"/>
      <c r="AJ60" s="1329"/>
    </row>
    <row r="61" spans="1:36" s="1" customFormat="1" ht="18.75" customHeight="1">
      <c r="A61" s="200"/>
      <c r="B61" s="1483"/>
      <c r="C61" s="12"/>
      <c r="D61" s="1480" t="s">
        <v>44</v>
      </c>
      <c r="E61" s="388">
        <v>32.858659000000017</v>
      </c>
      <c r="F61" s="63">
        <v>32.521212000000006</v>
      </c>
      <c r="G61" s="63">
        <v>30.894295</v>
      </c>
      <c r="H61" s="63">
        <v>24.995349999999995</v>
      </c>
      <c r="I61" s="63">
        <v>29.609963999999984</v>
      </c>
      <c r="J61" s="63">
        <v>32.238127000000006</v>
      </c>
      <c r="K61" s="63">
        <v>31.250810999999999</v>
      </c>
      <c r="L61" s="63">
        <v>29.861118000000005</v>
      </c>
      <c r="M61" s="63">
        <v>28.593420999999992</v>
      </c>
      <c r="N61" s="63">
        <v>31.509475000000009</v>
      </c>
      <c r="O61" s="63">
        <v>33.971711000000013</v>
      </c>
      <c r="P61" s="64">
        <v>39.909898000000013</v>
      </c>
      <c r="Q61" s="65">
        <f t="shared" si="1"/>
        <v>378.21404100000007</v>
      </c>
      <c r="R61" s="628"/>
      <c r="S61" s="1329"/>
      <c r="T61" s="1976"/>
      <c r="U61" s="1746" t="s">
        <v>49</v>
      </c>
      <c r="V61" s="1724">
        <v>580.5816695000002</v>
      </c>
      <c r="W61" s="1720">
        <v>587.76015270000005</v>
      </c>
      <c r="X61" s="1720">
        <v>548.62280840000255</v>
      </c>
      <c r="Y61" s="1720">
        <v>460.37255389999791</v>
      </c>
      <c r="Z61" s="1720">
        <v>450.34107090000032</v>
      </c>
      <c r="AA61" s="1720">
        <v>462.38459599999862</v>
      </c>
      <c r="AB61" s="1720">
        <v>484.19471270000099</v>
      </c>
      <c r="AC61" s="1720">
        <v>512.4306071999996</v>
      </c>
      <c r="AD61" s="1720">
        <v>512.26987209999902</v>
      </c>
      <c r="AE61" s="1720">
        <v>540.60492029999875</v>
      </c>
      <c r="AF61" s="1720">
        <v>532.76836550000087</v>
      </c>
      <c r="AG61" s="1720">
        <v>531.68584020000048</v>
      </c>
      <c r="AH61" s="1721">
        <v>6204.017169400011</v>
      </c>
      <c r="AI61" s="1329"/>
      <c r="AJ61" s="1329"/>
    </row>
    <row r="62" spans="1:36" s="1" customFormat="1" ht="18.75" customHeight="1">
      <c r="A62" s="200"/>
      <c r="B62" s="1484"/>
      <c r="C62" s="1485"/>
      <c r="D62" s="73" t="s">
        <v>49</v>
      </c>
      <c r="E62" s="389">
        <v>154.94067395000016</v>
      </c>
      <c r="F62" s="389">
        <v>153.20015971000029</v>
      </c>
      <c r="G62" s="389">
        <v>147.30626850999954</v>
      </c>
      <c r="H62" s="389">
        <v>136.13938019999975</v>
      </c>
      <c r="I62" s="389">
        <v>135.27059374000095</v>
      </c>
      <c r="J62" s="389">
        <v>137.0881176500001</v>
      </c>
      <c r="K62" s="389">
        <v>142.41287133999958</v>
      </c>
      <c r="L62" s="389">
        <v>141.60008515999991</v>
      </c>
      <c r="M62" s="389">
        <v>139.12071316999959</v>
      </c>
      <c r="N62" s="389">
        <v>147.12834729999989</v>
      </c>
      <c r="O62" s="389">
        <v>148.02778139999987</v>
      </c>
      <c r="P62" s="389">
        <v>160.03087731000025</v>
      </c>
      <c r="Q62" s="67">
        <f t="shared" si="1"/>
        <v>1742.2658694399997</v>
      </c>
      <c r="R62" s="628"/>
      <c r="S62" s="1329"/>
      <c r="T62" s="1976" t="s">
        <v>267</v>
      </c>
      <c r="U62" s="1745" t="s">
        <v>196</v>
      </c>
      <c r="V62" s="1722">
        <v>122.08201495000003</v>
      </c>
      <c r="W62" s="1716">
        <v>120.67894771000029</v>
      </c>
      <c r="X62" s="1716">
        <v>116.41197350999954</v>
      </c>
      <c r="Y62" s="1716">
        <v>111.14403019999976</v>
      </c>
      <c r="Z62" s="1716">
        <v>105.6606297400009</v>
      </c>
      <c r="AA62" s="1716">
        <v>104.84999065000011</v>
      </c>
      <c r="AB62" s="1716">
        <v>111.1620603399996</v>
      </c>
      <c r="AC62" s="1716">
        <v>111.73896715999994</v>
      </c>
      <c r="AD62" s="1716">
        <v>110.52729216999955</v>
      </c>
      <c r="AE62" s="1716">
        <v>115.61887229999988</v>
      </c>
      <c r="AF62" s="1716">
        <v>114.05607039999987</v>
      </c>
      <c r="AG62" s="1716">
        <v>120.12097931000035</v>
      </c>
      <c r="AH62" s="1717">
        <v>1364.0518284399889</v>
      </c>
      <c r="AI62" s="1329"/>
      <c r="AJ62" s="1329"/>
    </row>
    <row r="63" spans="1:36" s="1" customFormat="1" ht="18.75" customHeight="1">
      <c r="A63" s="200"/>
      <c r="B63" s="1486">
        <v>20</v>
      </c>
      <c r="C63" s="1491" t="s">
        <v>29</v>
      </c>
      <c r="D63" s="1481" t="s">
        <v>43</v>
      </c>
      <c r="E63" s="388">
        <v>510.50211662999811</v>
      </c>
      <c r="F63" s="63">
        <v>531.60203286000217</v>
      </c>
      <c r="G63" s="63">
        <v>483.35237374999991</v>
      </c>
      <c r="H63" s="63">
        <v>437.37391550000046</v>
      </c>
      <c r="I63" s="63">
        <v>435.68043869000064</v>
      </c>
      <c r="J63" s="63">
        <v>400.24760083000001</v>
      </c>
      <c r="K63" s="63">
        <v>426.23252250000144</v>
      </c>
      <c r="L63" s="63">
        <v>440.8110812000013</v>
      </c>
      <c r="M63" s="63">
        <v>448.01641712999975</v>
      </c>
      <c r="N63" s="63">
        <v>448.80643291000109</v>
      </c>
      <c r="O63" s="63">
        <v>453.88329673999709</v>
      </c>
      <c r="P63" s="63">
        <v>455.13551582999958</v>
      </c>
      <c r="Q63" s="65">
        <f t="shared" si="1"/>
        <v>5471.6437445700003</v>
      </c>
      <c r="R63" s="628"/>
      <c r="S63" s="1329"/>
      <c r="T63" s="1977"/>
      <c r="U63" s="1745" t="s">
        <v>195</v>
      </c>
      <c r="V63" s="1722">
        <v>32.858659000000017</v>
      </c>
      <c r="W63" s="1716">
        <v>32.521212000000006</v>
      </c>
      <c r="X63" s="1716">
        <v>30.894295</v>
      </c>
      <c r="Y63" s="1716">
        <v>24.995349999999995</v>
      </c>
      <c r="Z63" s="1716">
        <v>29.609963999999984</v>
      </c>
      <c r="AA63" s="1716">
        <v>32.238127000000006</v>
      </c>
      <c r="AB63" s="1716">
        <v>31.250810999999999</v>
      </c>
      <c r="AC63" s="1716">
        <v>29.861118000000005</v>
      </c>
      <c r="AD63" s="1716">
        <v>28.593420999999992</v>
      </c>
      <c r="AE63" s="1716">
        <v>31.509475000000009</v>
      </c>
      <c r="AF63" s="1716">
        <v>33.971711000000013</v>
      </c>
      <c r="AG63" s="1716">
        <v>39.909898000000013</v>
      </c>
      <c r="AH63" s="1717">
        <v>378.2140409999995</v>
      </c>
      <c r="AI63" s="1329"/>
      <c r="AJ63" s="1329"/>
    </row>
    <row r="64" spans="1:36" s="1" customFormat="1" ht="18.75" customHeight="1">
      <c r="A64" s="200"/>
      <c r="B64" s="1483"/>
      <c r="C64" s="12"/>
      <c r="D64" s="1480" t="s">
        <v>44</v>
      </c>
      <c r="E64" s="388">
        <v>12.951523999999997</v>
      </c>
      <c r="F64" s="63">
        <v>12.8595819</v>
      </c>
      <c r="G64" s="63">
        <v>9.8965492000000008</v>
      </c>
      <c r="H64" s="63">
        <v>5.0068632999999991</v>
      </c>
      <c r="I64" s="63">
        <v>6.084667500000001</v>
      </c>
      <c r="J64" s="63">
        <v>8.3780622999999999</v>
      </c>
      <c r="K64" s="63">
        <v>11.021327600000003</v>
      </c>
      <c r="L64" s="63">
        <v>11.294122300000003</v>
      </c>
      <c r="M64" s="63">
        <v>11.664129600000003</v>
      </c>
      <c r="N64" s="63">
        <v>11.1077046</v>
      </c>
      <c r="O64" s="63">
        <v>11.338937499999997</v>
      </c>
      <c r="P64" s="63">
        <v>11.44609</v>
      </c>
      <c r="Q64" s="65">
        <f t="shared" si="1"/>
        <v>123.04955980000001</v>
      </c>
      <c r="R64" s="628"/>
      <c r="S64" s="1329"/>
      <c r="T64" s="1976"/>
      <c r="U64" s="1746" t="s">
        <v>49</v>
      </c>
      <c r="V64" s="1724">
        <v>154.94067395000016</v>
      </c>
      <c r="W64" s="1720">
        <v>153.20015971000029</v>
      </c>
      <c r="X64" s="1720">
        <v>147.30626850999954</v>
      </c>
      <c r="Y64" s="1720">
        <v>136.13938019999975</v>
      </c>
      <c r="Z64" s="1720">
        <v>135.27059374000095</v>
      </c>
      <c r="AA64" s="1720">
        <v>137.0881176500001</v>
      </c>
      <c r="AB64" s="1720">
        <v>142.41287133999958</v>
      </c>
      <c r="AC64" s="1720">
        <v>141.60008515999991</v>
      </c>
      <c r="AD64" s="1720">
        <v>139.12071316999959</v>
      </c>
      <c r="AE64" s="1720">
        <v>147.12834729999989</v>
      </c>
      <c r="AF64" s="1720">
        <v>148.02778139999987</v>
      </c>
      <c r="AG64" s="1720">
        <v>160.03087731000025</v>
      </c>
      <c r="AH64" s="1721">
        <v>1742.2658694399884</v>
      </c>
      <c r="AI64" s="1329"/>
      <c r="AJ64" s="1329"/>
    </row>
    <row r="65" spans="1:41" s="1" customFormat="1" ht="18.75" customHeight="1">
      <c r="A65" s="200"/>
      <c r="B65" s="1484"/>
      <c r="C65" s="1485"/>
      <c r="D65" s="73" t="s">
        <v>49</v>
      </c>
      <c r="E65" s="389">
        <v>523.45364063000147</v>
      </c>
      <c r="F65" s="389">
        <v>544.46161476000066</v>
      </c>
      <c r="G65" s="389">
        <v>493.24892295000126</v>
      </c>
      <c r="H65" s="389">
        <v>442.38077879999969</v>
      </c>
      <c r="I65" s="389">
        <v>441.76510619000129</v>
      </c>
      <c r="J65" s="389">
        <v>408.62566312999996</v>
      </c>
      <c r="K65" s="389">
        <v>437.25385009999775</v>
      </c>
      <c r="L65" s="389">
        <v>452.10520349999888</v>
      </c>
      <c r="M65" s="389">
        <v>459.68054673000046</v>
      </c>
      <c r="N65" s="389">
        <v>459.91413750999817</v>
      </c>
      <c r="O65" s="389">
        <v>465.2222342399981</v>
      </c>
      <c r="P65" s="389">
        <v>466.58160582999955</v>
      </c>
      <c r="Q65" s="67">
        <f t="shared" si="1"/>
        <v>5594.6933043699973</v>
      </c>
      <c r="R65" s="628"/>
      <c r="S65" s="1329"/>
      <c r="T65" s="1976" t="s">
        <v>268</v>
      </c>
      <c r="U65" s="1745" t="s">
        <v>196</v>
      </c>
      <c r="V65" s="1722">
        <v>510.50211662999811</v>
      </c>
      <c r="W65" s="1716">
        <v>531.60203286000217</v>
      </c>
      <c r="X65" s="1716">
        <v>483.35237374999991</v>
      </c>
      <c r="Y65" s="1716">
        <v>437.37391550000046</v>
      </c>
      <c r="Z65" s="1716">
        <v>435.68043869000064</v>
      </c>
      <c r="AA65" s="1716">
        <v>400.24760083000001</v>
      </c>
      <c r="AB65" s="1716">
        <v>426.23252250000144</v>
      </c>
      <c r="AC65" s="1716">
        <v>440.8110812000013</v>
      </c>
      <c r="AD65" s="1716">
        <v>448.01641712999975</v>
      </c>
      <c r="AE65" s="1716">
        <v>448.80643291000109</v>
      </c>
      <c r="AF65" s="1716">
        <v>453.88329673999709</v>
      </c>
      <c r="AG65" s="1716">
        <v>455.13551582999958</v>
      </c>
      <c r="AH65" s="1717">
        <v>5471.6437445699521</v>
      </c>
      <c r="AI65" s="1329"/>
      <c r="AJ65" s="1329"/>
    </row>
    <row r="66" spans="1:41" s="1" customFormat="1" ht="18.75" customHeight="1">
      <c r="A66" s="200"/>
      <c r="B66" s="1486">
        <v>21</v>
      </c>
      <c r="C66" s="12" t="s">
        <v>269</v>
      </c>
      <c r="D66" s="1481" t="s">
        <v>43</v>
      </c>
      <c r="E66" s="388">
        <v>2.1505713000000002</v>
      </c>
      <c r="F66" s="63">
        <v>1.9968414999999999</v>
      </c>
      <c r="G66" s="63">
        <v>2.0300042000000005</v>
      </c>
      <c r="H66" s="63">
        <v>1.613729699999999</v>
      </c>
      <c r="I66" s="63">
        <v>1.4499591000000001</v>
      </c>
      <c r="J66" s="63">
        <v>1.1440585999999999</v>
      </c>
      <c r="K66" s="63">
        <v>1.0235522000000004</v>
      </c>
      <c r="L66" s="63">
        <v>2.1149148999999987</v>
      </c>
      <c r="M66" s="63">
        <v>1.1759780999999996</v>
      </c>
      <c r="N66" s="63">
        <v>1.2712353999999997</v>
      </c>
      <c r="O66" s="63">
        <v>1.4282772999999993</v>
      </c>
      <c r="P66" s="63">
        <v>1.6513697999999997</v>
      </c>
      <c r="Q66" s="65">
        <f t="shared" si="1"/>
        <v>19.0504921</v>
      </c>
      <c r="R66" s="628"/>
      <c r="S66" s="1329"/>
      <c r="T66" s="1977"/>
      <c r="U66" s="1745" t="s">
        <v>195</v>
      </c>
      <c r="V66" s="1722">
        <v>12.951523999999997</v>
      </c>
      <c r="W66" s="1716">
        <v>12.8595819</v>
      </c>
      <c r="X66" s="1716">
        <v>9.8965492000000008</v>
      </c>
      <c r="Y66" s="1716">
        <v>5.0068632999999991</v>
      </c>
      <c r="Z66" s="1716">
        <v>6.084667500000001</v>
      </c>
      <c r="AA66" s="1716">
        <v>8.3780622999999999</v>
      </c>
      <c r="AB66" s="1716">
        <v>11.021327600000003</v>
      </c>
      <c r="AC66" s="1716">
        <v>11.294122300000003</v>
      </c>
      <c r="AD66" s="1716">
        <v>11.664129600000003</v>
      </c>
      <c r="AE66" s="1716">
        <v>11.1077046</v>
      </c>
      <c r="AF66" s="1716">
        <v>11.338937499999997</v>
      </c>
      <c r="AG66" s="1716">
        <v>11.44609</v>
      </c>
      <c r="AH66" s="1717">
        <v>123.04955979999998</v>
      </c>
      <c r="AI66" s="1329"/>
      <c r="AJ66" s="1329"/>
    </row>
    <row r="67" spans="1:41" s="1" customFormat="1" ht="18.75" customHeight="1">
      <c r="A67" s="200"/>
      <c r="B67" s="1483"/>
      <c r="C67" s="12"/>
      <c r="D67" s="1480" t="s">
        <v>44</v>
      </c>
      <c r="E67" s="388"/>
      <c r="F67" s="388"/>
      <c r="G67" s="388"/>
      <c r="H67" s="388"/>
      <c r="I67" s="388"/>
      <c r="J67" s="388"/>
      <c r="K67" s="388"/>
      <c r="L67" s="388"/>
      <c r="M67" s="388"/>
      <c r="N67" s="388"/>
      <c r="O67" s="388"/>
      <c r="P67" s="388"/>
      <c r="Q67" s="65">
        <f t="shared" si="1"/>
        <v>0</v>
      </c>
      <c r="R67" s="628"/>
      <c r="S67" s="1329"/>
      <c r="T67" s="1976"/>
      <c r="U67" s="1746" t="s">
        <v>49</v>
      </c>
      <c r="V67" s="1724">
        <v>523.45364063000147</v>
      </c>
      <c r="W67" s="1720">
        <v>544.46161476000066</v>
      </c>
      <c r="X67" s="1720">
        <v>493.24892295000126</v>
      </c>
      <c r="Y67" s="1720">
        <v>442.38077879999969</v>
      </c>
      <c r="Z67" s="1720">
        <v>441.76510619000129</v>
      </c>
      <c r="AA67" s="1720">
        <v>408.62566312999996</v>
      </c>
      <c r="AB67" s="1720">
        <v>437.25385009999775</v>
      </c>
      <c r="AC67" s="1720">
        <v>452.10520349999888</v>
      </c>
      <c r="AD67" s="1720">
        <v>459.68054673000046</v>
      </c>
      <c r="AE67" s="1720">
        <v>459.91413750999817</v>
      </c>
      <c r="AF67" s="1720">
        <v>465.2222342399981</v>
      </c>
      <c r="AG67" s="1720">
        <v>466.58160582999955</v>
      </c>
      <c r="AH67" s="1721">
        <v>5594.6933043699755</v>
      </c>
      <c r="AI67" s="1329"/>
      <c r="AJ67" s="1329"/>
    </row>
    <row r="68" spans="1:41" s="1" customFormat="1" ht="18.75" customHeight="1">
      <c r="A68" s="200"/>
      <c r="B68" s="1484"/>
      <c r="C68" s="1485"/>
      <c r="D68" s="73" t="s">
        <v>49</v>
      </c>
      <c r="E68" s="389">
        <v>2.1505713000000002</v>
      </c>
      <c r="F68" s="389">
        <v>1.9968414999999999</v>
      </c>
      <c r="G68" s="389">
        <v>2.0300042000000005</v>
      </c>
      <c r="H68" s="389">
        <v>1.613729699999999</v>
      </c>
      <c r="I68" s="389">
        <v>1.4499591000000001</v>
      </c>
      <c r="J68" s="389">
        <v>1.1440585999999999</v>
      </c>
      <c r="K68" s="389">
        <v>1.0235522000000004</v>
      </c>
      <c r="L68" s="389">
        <v>2.1149148999999987</v>
      </c>
      <c r="M68" s="389">
        <v>1.1759780999999996</v>
      </c>
      <c r="N68" s="389">
        <v>1.2712353999999997</v>
      </c>
      <c r="O68" s="389">
        <v>1.4282772999999993</v>
      </c>
      <c r="P68" s="389">
        <v>1.6513697999999997</v>
      </c>
      <c r="Q68" s="67">
        <f t="shared" si="1"/>
        <v>19.0504921</v>
      </c>
      <c r="R68" s="628"/>
      <c r="S68" s="1329"/>
      <c r="T68" s="1976" t="s">
        <v>269</v>
      </c>
      <c r="U68" s="1745" t="s">
        <v>196</v>
      </c>
      <c r="V68" s="1722">
        <v>2.1505713000000002</v>
      </c>
      <c r="W68" s="1716">
        <v>1.9968414999999999</v>
      </c>
      <c r="X68" s="1716">
        <v>2.0300042000000005</v>
      </c>
      <c r="Y68" s="1716">
        <v>1.613729699999999</v>
      </c>
      <c r="Z68" s="1716">
        <v>1.4499591000000001</v>
      </c>
      <c r="AA68" s="1716">
        <v>1.1440585999999999</v>
      </c>
      <c r="AB68" s="1716">
        <v>1.0235522000000004</v>
      </c>
      <c r="AC68" s="1716">
        <v>2.1149148999999987</v>
      </c>
      <c r="AD68" s="1716">
        <v>1.1759780999999996</v>
      </c>
      <c r="AE68" s="1716">
        <v>1.2712353999999997</v>
      </c>
      <c r="AF68" s="1716">
        <v>1.4282772999999993</v>
      </c>
      <c r="AG68" s="1716">
        <v>1.6513697999999997</v>
      </c>
      <c r="AH68" s="1717">
        <v>19.050492100000039</v>
      </c>
      <c r="AI68" s="1329"/>
      <c r="AJ68" s="1329"/>
    </row>
    <row r="69" spans="1:41" s="1" customFormat="1" ht="18.75" customHeight="1">
      <c r="A69" s="200"/>
      <c r="B69" s="1492">
        <v>22</v>
      </c>
      <c r="C69" s="1491" t="s">
        <v>30</v>
      </c>
      <c r="D69" s="1481" t="s">
        <v>43</v>
      </c>
      <c r="E69" s="388">
        <v>0.98279889999999992</v>
      </c>
      <c r="F69" s="68">
        <v>0.89893769999999984</v>
      </c>
      <c r="G69" s="68">
        <v>0.88106899999999988</v>
      </c>
      <c r="H69" s="68">
        <v>0.8145365</v>
      </c>
      <c r="I69" s="68">
        <v>0.85137629999999986</v>
      </c>
      <c r="J69" s="68">
        <v>0.89249459999999992</v>
      </c>
      <c r="K69" s="68">
        <v>0.9104519000000002</v>
      </c>
      <c r="L69" s="68">
        <v>0.89787709999999998</v>
      </c>
      <c r="M69" s="68">
        <v>0.89140370000000002</v>
      </c>
      <c r="N69" s="68">
        <v>0.98794189999999971</v>
      </c>
      <c r="O69" s="68">
        <v>0.99802769999999985</v>
      </c>
      <c r="P69" s="529">
        <v>1.0188964</v>
      </c>
      <c r="Q69" s="65">
        <f t="shared" si="1"/>
        <v>11.025811699999998</v>
      </c>
      <c r="R69" s="628"/>
      <c r="S69" s="1329"/>
      <c r="T69" s="1976"/>
      <c r="U69" s="1745" t="s">
        <v>195</v>
      </c>
      <c r="V69" s="1724"/>
      <c r="W69" s="1720"/>
      <c r="X69" s="1720"/>
      <c r="Y69" s="1720"/>
      <c r="Z69" s="1720"/>
      <c r="AA69" s="1720"/>
      <c r="AB69" s="1720"/>
      <c r="AC69" s="1720"/>
      <c r="AD69" s="1720"/>
      <c r="AE69" s="1720"/>
      <c r="AF69" s="1720"/>
      <c r="AG69" s="1720"/>
      <c r="AH69" s="1721"/>
      <c r="AI69" s="1329"/>
      <c r="AJ69" s="1329"/>
    </row>
    <row r="70" spans="1:41" s="1" customFormat="1" ht="18.75" customHeight="1">
      <c r="A70" s="200"/>
      <c r="B70" s="1483"/>
      <c r="C70" s="12"/>
      <c r="D70" s="1480" t="s">
        <v>44</v>
      </c>
      <c r="E70" s="391"/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65">
        <f>SUM(E70:P70)</f>
        <v>0</v>
      </c>
      <c r="R70" s="628"/>
      <c r="S70" s="1329"/>
      <c r="T70" s="1976"/>
      <c r="U70" s="1746" t="s">
        <v>49</v>
      </c>
      <c r="V70" s="1724">
        <v>2.1505713000000002</v>
      </c>
      <c r="W70" s="1720">
        <v>1.9968414999999999</v>
      </c>
      <c r="X70" s="1720">
        <v>2.0300042000000005</v>
      </c>
      <c r="Y70" s="1720">
        <v>1.613729699999999</v>
      </c>
      <c r="Z70" s="1720">
        <v>1.4499591000000001</v>
      </c>
      <c r="AA70" s="1720">
        <v>1.1440585999999999</v>
      </c>
      <c r="AB70" s="1720">
        <v>1.0235522000000004</v>
      </c>
      <c r="AC70" s="1720">
        <v>2.1149148999999987</v>
      </c>
      <c r="AD70" s="1720">
        <v>1.1759780999999996</v>
      </c>
      <c r="AE70" s="1720">
        <v>1.2712353999999997</v>
      </c>
      <c r="AF70" s="1720">
        <v>1.4282772999999993</v>
      </c>
      <c r="AG70" s="1720">
        <v>1.6513697999999997</v>
      </c>
      <c r="AH70" s="1721">
        <v>19.050492100000039</v>
      </c>
      <c r="AI70" s="1329"/>
      <c r="AJ70" s="1329"/>
    </row>
    <row r="71" spans="1:41" s="1" customFormat="1" ht="18.75" customHeight="1">
      <c r="A71" s="200"/>
      <c r="B71" s="1484"/>
      <c r="C71" s="1485"/>
      <c r="D71" s="73" t="s">
        <v>49</v>
      </c>
      <c r="E71" s="389">
        <v>0.98279889999999992</v>
      </c>
      <c r="F71" s="389">
        <v>0.89893769999999984</v>
      </c>
      <c r="G71" s="389">
        <v>0.88106899999999988</v>
      </c>
      <c r="H71" s="389">
        <v>0.8145365</v>
      </c>
      <c r="I71" s="389">
        <v>0.85137629999999986</v>
      </c>
      <c r="J71" s="389">
        <v>0.89249459999999992</v>
      </c>
      <c r="K71" s="389">
        <v>0.9104519000000002</v>
      </c>
      <c r="L71" s="389">
        <v>0.89787709999999998</v>
      </c>
      <c r="M71" s="389">
        <v>0.89140370000000002</v>
      </c>
      <c r="N71" s="389">
        <v>0.98794189999999971</v>
      </c>
      <c r="O71" s="389">
        <v>0.99802769999999985</v>
      </c>
      <c r="P71" s="389">
        <v>1.0188964</v>
      </c>
      <c r="Q71" s="67">
        <f>SUM(E71:P71)</f>
        <v>11.025811699999998</v>
      </c>
      <c r="R71" s="628"/>
      <c r="S71" s="1329"/>
      <c r="T71" s="1976" t="s">
        <v>30</v>
      </c>
      <c r="U71" s="1745" t="s">
        <v>196</v>
      </c>
      <c r="V71" s="1722">
        <v>0.98279889999999992</v>
      </c>
      <c r="W71" s="1716">
        <v>0.89893769999999984</v>
      </c>
      <c r="X71" s="1716">
        <v>0.88106899999999988</v>
      </c>
      <c r="Y71" s="1716">
        <v>0.8145365</v>
      </c>
      <c r="Z71" s="1716">
        <v>0.85137629999999986</v>
      </c>
      <c r="AA71" s="1716">
        <v>0.89249459999999992</v>
      </c>
      <c r="AB71" s="1716">
        <v>0.9104519000000002</v>
      </c>
      <c r="AC71" s="1716">
        <v>0.89787709999999998</v>
      </c>
      <c r="AD71" s="1716">
        <v>0.89140370000000002</v>
      </c>
      <c r="AE71" s="1716">
        <v>0.98794189999999971</v>
      </c>
      <c r="AF71" s="1716">
        <v>0.99802769999999985</v>
      </c>
      <c r="AG71" s="1716">
        <v>1.0188964</v>
      </c>
      <c r="AH71" s="1717">
        <v>11.025811700000002</v>
      </c>
      <c r="AI71" s="1329"/>
      <c r="AJ71" s="1329"/>
    </row>
    <row r="72" spans="1:41" s="1" customFormat="1" ht="18.75" customHeight="1">
      <c r="A72" s="200"/>
      <c r="B72" s="1482">
        <v>23</v>
      </c>
      <c r="C72" s="12" t="s">
        <v>234</v>
      </c>
      <c r="D72" s="1481" t="s">
        <v>43</v>
      </c>
      <c r="E72" s="388">
        <v>75.72953549999994</v>
      </c>
      <c r="F72" s="68">
        <v>70.775150499999754</v>
      </c>
      <c r="G72" s="68">
        <v>71.669825100000025</v>
      </c>
      <c r="H72" s="68">
        <v>67.727081599999764</v>
      </c>
      <c r="I72" s="68">
        <v>64.361690400000043</v>
      </c>
      <c r="J72" s="68">
        <v>60.602230999999989</v>
      </c>
      <c r="K72" s="68">
        <v>67.607254699999842</v>
      </c>
      <c r="L72" s="68">
        <v>69.425729299999858</v>
      </c>
      <c r="M72" s="68">
        <v>68.160000999999482</v>
      </c>
      <c r="N72" s="68">
        <v>71.841716000000105</v>
      </c>
      <c r="O72" s="68">
        <v>70.112833299999608</v>
      </c>
      <c r="P72" s="68">
        <v>72.908147800000123</v>
      </c>
      <c r="Q72" s="65">
        <f>SUM(E72:P72)</f>
        <v>830.92119619999858</v>
      </c>
      <c r="R72" s="628"/>
      <c r="S72" s="1329"/>
      <c r="T72" s="1976"/>
      <c r="U72" s="1745" t="s">
        <v>195</v>
      </c>
      <c r="V72" s="1724"/>
      <c r="W72" s="1720"/>
      <c r="X72" s="1720"/>
      <c r="Y72" s="1720"/>
      <c r="Z72" s="1720"/>
      <c r="AA72" s="1720"/>
      <c r="AB72" s="1720"/>
      <c r="AC72" s="1720"/>
      <c r="AD72" s="1720"/>
      <c r="AE72" s="1720"/>
      <c r="AF72" s="1720"/>
      <c r="AG72" s="1720"/>
      <c r="AH72" s="1721"/>
      <c r="AI72" s="1329"/>
      <c r="AJ72" s="1329"/>
    </row>
    <row r="73" spans="1:41" s="1" customFormat="1" ht="18.75" customHeight="1">
      <c r="A73" s="200"/>
      <c r="B73" s="1483"/>
      <c r="C73" s="12"/>
      <c r="D73" s="1480" t="s">
        <v>44</v>
      </c>
      <c r="E73" s="388">
        <v>13.576999300000001</v>
      </c>
      <c r="F73" s="63">
        <v>11.991411499999995</v>
      </c>
      <c r="G73" s="63">
        <v>12.030986099999996</v>
      </c>
      <c r="H73" s="63">
        <v>9.9870877</v>
      </c>
      <c r="I73" s="63">
        <v>10.0292852</v>
      </c>
      <c r="J73" s="63">
        <v>10.4764179</v>
      </c>
      <c r="K73" s="63">
        <v>11.307349499999999</v>
      </c>
      <c r="L73" s="63">
        <v>12.439046399999999</v>
      </c>
      <c r="M73" s="63">
        <v>13.131746400000001</v>
      </c>
      <c r="N73" s="63">
        <v>14.001873000000003</v>
      </c>
      <c r="O73" s="63">
        <v>13.065087900000005</v>
      </c>
      <c r="P73" s="64">
        <v>13.906846399999999</v>
      </c>
      <c r="Q73" s="65">
        <f>SUM(E73:P73)</f>
        <v>145.94413729999999</v>
      </c>
      <c r="R73" s="628"/>
      <c r="S73" s="1329"/>
      <c r="T73" s="1976"/>
      <c r="U73" s="1746" t="s">
        <v>49</v>
      </c>
      <c r="V73" s="1724">
        <v>0.98279889999999992</v>
      </c>
      <c r="W73" s="1720">
        <v>0.89893769999999984</v>
      </c>
      <c r="X73" s="1720">
        <v>0.88106899999999988</v>
      </c>
      <c r="Y73" s="1720">
        <v>0.8145365</v>
      </c>
      <c r="Z73" s="1720">
        <v>0.85137629999999986</v>
      </c>
      <c r="AA73" s="1720">
        <v>0.89249459999999992</v>
      </c>
      <c r="AB73" s="1720">
        <v>0.9104519000000002</v>
      </c>
      <c r="AC73" s="1720">
        <v>0.89787709999999998</v>
      </c>
      <c r="AD73" s="1720">
        <v>0.89140370000000002</v>
      </c>
      <c r="AE73" s="1720">
        <v>0.98794189999999971</v>
      </c>
      <c r="AF73" s="1720">
        <v>0.99802769999999985</v>
      </c>
      <c r="AG73" s="1720">
        <v>1.0188964</v>
      </c>
      <c r="AH73" s="1721">
        <v>11.025811700000002</v>
      </c>
      <c r="AI73" s="1329"/>
      <c r="AJ73" s="1329"/>
    </row>
    <row r="74" spans="1:41" s="1" customFormat="1" ht="18.75" customHeight="1" thickBot="1">
      <c r="A74" s="200"/>
      <c r="B74" s="1034"/>
      <c r="C74" s="1035"/>
      <c r="D74" s="1023" t="s">
        <v>49</v>
      </c>
      <c r="E74" s="1024">
        <v>89.306534800000094</v>
      </c>
      <c r="F74" s="1024">
        <v>82.766562000000008</v>
      </c>
      <c r="G74" s="1024">
        <v>83.700811199999919</v>
      </c>
      <c r="H74" s="1024">
        <v>77.714169299999824</v>
      </c>
      <c r="I74" s="1024">
        <v>74.390975600000132</v>
      </c>
      <c r="J74" s="1024">
        <v>71.078648899999692</v>
      </c>
      <c r="K74" s="1024">
        <v>78.9146041999999</v>
      </c>
      <c r="L74" s="1024">
        <v>81.864775700000365</v>
      </c>
      <c r="M74" s="1024">
        <v>81.29174740000029</v>
      </c>
      <c r="N74" s="1024">
        <v>85.843589000000023</v>
      </c>
      <c r="O74" s="1024">
        <v>83.177921199999616</v>
      </c>
      <c r="P74" s="1024">
        <v>86.814994200000015</v>
      </c>
      <c r="Q74" s="1025">
        <f>SUM(E74:P74)</f>
        <v>976.86533349999991</v>
      </c>
      <c r="R74" s="628"/>
      <c r="S74" s="1329"/>
      <c r="T74" s="1976" t="s">
        <v>32</v>
      </c>
      <c r="U74" s="1745" t="s">
        <v>196</v>
      </c>
      <c r="V74" s="1722">
        <v>75.72953549999994</v>
      </c>
      <c r="W74" s="1716">
        <v>70.775150499999754</v>
      </c>
      <c r="X74" s="1716">
        <v>71.669825100000025</v>
      </c>
      <c r="Y74" s="1716">
        <v>67.727081599999764</v>
      </c>
      <c r="Z74" s="1716">
        <v>64.361690400000043</v>
      </c>
      <c r="AA74" s="1716">
        <v>60.602230999999989</v>
      </c>
      <c r="AB74" s="1716">
        <v>67.607254699999842</v>
      </c>
      <c r="AC74" s="1716">
        <v>69.425729299999858</v>
      </c>
      <c r="AD74" s="1716">
        <v>68.160000999999482</v>
      </c>
      <c r="AE74" s="1716">
        <v>71.841716000000105</v>
      </c>
      <c r="AF74" s="1716">
        <v>70.112833299999608</v>
      </c>
      <c r="AG74" s="1716">
        <v>72.908147800000123</v>
      </c>
      <c r="AH74" s="1717">
        <v>830.92119620000108</v>
      </c>
      <c r="AI74" s="1329"/>
      <c r="AJ74" s="1329"/>
    </row>
    <row r="75" spans="1:41" s="1" customFormat="1" ht="18.75" customHeight="1">
      <c r="A75" s="200"/>
      <c r="B75" s="228"/>
      <c r="C75" s="228"/>
      <c r="D75" s="1036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228"/>
      <c r="R75" s="228"/>
      <c r="S75" s="1329"/>
      <c r="T75" s="1977"/>
      <c r="U75" s="1745" t="s">
        <v>195</v>
      </c>
      <c r="V75" s="1722">
        <v>13.576999300000001</v>
      </c>
      <c r="W75" s="1716">
        <v>11.991411499999995</v>
      </c>
      <c r="X75" s="1716">
        <v>12.030986099999996</v>
      </c>
      <c r="Y75" s="1716">
        <v>9.9870877</v>
      </c>
      <c r="Z75" s="1716">
        <v>10.0292852</v>
      </c>
      <c r="AA75" s="1716">
        <v>10.4764179</v>
      </c>
      <c r="AB75" s="1716">
        <v>11.307349499999999</v>
      </c>
      <c r="AC75" s="1716">
        <v>12.439046399999999</v>
      </c>
      <c r="AD75" s="1716">
        <v>13.131746400000001</v>
      </c>
      <c r="AE75" s="1716">
        <v>14.001873000000003</v>
      </c>
      <c r="AF75" s="1716">
        <v>13.065087900000005</v>
      </c>
      <c r="AG75" s="1716">
        <v>13.906846399999999</v>
      </c>
      <c r="AH75" s="1717">
        <v>145.94413730000002</v>
      </c>
      <c r="AI75" s="1329"/>
      <c r="AJ75" s="1329"/>
    </row>
    <row r="76" spans="1:41" s="1" customFormat="1" ht="10.5" customHeight="1">
      <c r="A76" s="200"/>
      <c r="B76" s="228"/>
      <c r="C76" s="228"/>
      <c r="D76" s="1036"/>
      <c r="E76" s="1037"/>
      <c r="F76" s="1037"/>
      <c r="G76" s="1037"/>
      <c r="H76" s="1037"/>
      <c r="I76" s="1037"/>
      <c r="J76" s="1037"/>
      <c r="K76" s="1037"/>
      <c r="L76" s="1037"/>
      <c r="M76" s="1037"/>
      <c r="N76" s="1037"/>
      <c r="O76" s="1037"/>
      <c r="P76" s="1037"/>
      <c r="Q76" s="228"/>
      <c r="R76" s="228"/>
      <c r="S76" s="1329"/>
      <c r="T76" s="1976"/>
      <c r="U76" s="1746" t="s">
        <v>49</v>
      </c>
      <c r="V76" s="1724">
        <v>89.306534800000094</v>
      </c>
      <c r="W76" s="1720">
        <v>82.766562000000008</v>
      </c>
      <c r="X76" s="1720">
        <v>83.700811199999919</v>
      </c>
      <c r="Y76" s="1720">
        <v>77.714169299999824</v>
      </c>
      <c r="Z76" s="1720">
        <v>74.390975600000132</v>
      </c>
      <c r="AA76" s="1720">
        <v>71.078648899999692</v>
      </c>
      <c r="AB76" s="1720">
        <v>78.9146041999999</v>
      </c>
      <c r="AC76" s="1720">
        <v>81.864775700000365</v>
      </c>
      <c r="AD76" s="1720">
        <v>81.29174740000029</v>
      </c>
      <c r="AE76" s="1720">
        <v>85.843589000000023</v>
      </c>
      <c r="AF76" s="1720">
        <v>83.177921199999616</v>
      </c>
      <c r="AG76" s="1720">
        <v>86.814994200000015</v>
      </c>
      <c r="AH76" s="1721">
        <v>976.86533350000855</v>
      </c>
      <c r="AI76" s="1329"/>
      <c r="AJ76" s="1329"/>
    </row>
    <row r="77" spans="1:41" s="1" customFormat="1" ht="18.75" customHeight="1" thickBot="1">
      <c r="A77" s="200"/>
      <c r="B77" s="228"/>
      <c r="C77" s="228"/>
      <c r="D77" s="634"/>
      <c r="E77" s="1037"/>
      <c r="F77" s="1037"/>
      <c r="G77" s="1037"/>
      <c r="H77" s="1037"/>
      <c r="I77" s="1037"/>
      <c r="J77" s="1037"/>
      <c r="K77" s="1037"/>
      <c r="L77" s="1037"/>
      <c r="M77" s="1037"/>
      <c r="N77" s="1037"/>
      <c r="O77" s="1037"/>
      <c r="P77" s="1037"/>
      <c r="Q77" s="228"/>
      <c r="R77" s="228"/>
      <c r="S77" s="1329"/>
      <c r="T77" s="1976" t="s">
        <v>49</v>
      </c>
      <c r="U77" s="1745" t="s">
        <v>196</v>
      </c>
      <c r="V77" s="1722">
        <v>1636.1305581699908</v>
      </c>
      <c r="W77" s="1716">
        <v>1638.9217243999981</v>
      </c>
      <c r="X77" s="1716">
        <v>1566.2208703300073</v>
      </c>
      <c r="Y77" s="1716">
        <v>1438.9811286799934</v>
      </c>
      <c r="Z77" s="1716">
        <v>1385.871364770006</v>
      </c>
      <c r="AA77" s="1716">
        <v>1330.0576907599966</v>
      </c>
      <c r="AB77" s="1716">
        <v>1401.5207546299755</v>
      </c>
      <c r="AC77" s="1716">
        <v>1465.3324816499717</v>
      </c>
      <c r="AD77" s="1716">
        <v>1465.2437606199787</v>
      </c>
      <c r="AE77" s="1716">
        <v>1518.5407357700199</v>
      </c>
      <c r="AF77" s="1716">
        <v>1511.5981813399715</v>
      </c>
      <c r="AG77" s="1716">
        <v>1535.4116165300111</v>
      </c>
      <c r="AH77" s="1717">
        <v>17893.830867649987</v>
      </c>
      <c r="AI77" s="1329"/>
      <c r="AJ77" s="1329"/>
    </row>
    <row r="78" spans="1:41" s="1" customFormat="1" ht="18.75" customHeight="1">
      <c r="A78" s="200"/>
      <c r="B78" s="1038" t="s">
        <v>82</v>
      </c>
      <c r="C78" s="1966" t="s">
        <v>160</v>
      </c>
      <c r="D78" s="74" t="s">
        <v>43</v>
      </c>
      <c r="E78" s="75">
        <f>SUMIF($D$6:$D$74,$D$78,E$6:E$74)</f>
        <v>1636.1305581699976</v>
      </c>
      <c r="F78" s="76">
        <f t="shared" ref="F78:P78" si="2">SUMIF($D$6:$D$74,$D$78,F$6:F$74)</f>
        <v>1638.921724400001</v>
      </c>
      <c r="G78" s="76">
        <f t="shared" si="2"/>
        <v>1566.2208703299984</v>
      </c>
      <c r="H78" s="76">
        <f t="shared" si="2"/>
        <v>1438.9811286800002</v>
      </c>
      <c r="I78" s="76">
        <f t="shared" si="2"/>
        <v>1385.8713647700026</v>
      </c>
      <c r="J78" s="76">
        <f t="shared" si="2"/>
        <v>1330.0576907600018</v>
      </c>
      <c r="K78" s="76">
        <f t="shared" si="2"/>
        <v>1401.5207546299998</v>
      </c>
      <c r="L78" s="76">
        <f t="shared" si="2"/>
        <v>1465.3324816500008</v>
      </c>
      <c r="M78" s="76">
        <f t="shared" si="2"/>
        <v>1465.2437606199996</v>
      </c>
      <c r="N78" s="76">
        <f t="shared" si="2"/>
        <v>1518.5407357700035</v>
      </c>
      <c r="O78" s="76">
        <f t="shared" si="2"/>
        <v>1511.5981813399951</v>
      </c>
      <c r="P78" s="76">
        <f t="shared" si="2"/>
        <v>1535.411616529997</v>
      </c>
      <c r="Q78" s="77">
        <f>SUM(E78:P78)</f>
        <v>17893.830867649998</v>
      </c>
      <c r="R78" s="628"/>
      <c r="S78" s="1329"/>
      <c r="T78" s="1977"/>
      <c r="U78" s="1745" t="s">
        <v>195</v>
      </c>
      <c r="V78" s="1722">
        <v>292.11205779999989</v>
      </c>
      <c r="W78" s="1716">
        <v>285.99535840000004</v>
      </c>
      <c r="X78" s="1716">
        <v>241.31631010000018</v>
      </c>
      <c r="Y78" s="1716">
        <v>168.11927199999982</v>
      </c>
      <c r="Z78" s="1716">
        <v>190.16771379999983</v>
      </c>
      <c r="AA78" s="1716">
        <v>221.25625420000011</v>
      </c>
      <c r="AB78" s="1716">
        <v>245.29142669999999</v>
      </c>
      <c r="AC78" s="1716">
        <v>249.59876109999996</v>
      </c>
      <c r="AD78" s="1716">
        <v>256.30754810000002</v>
      </c>
      <c r="AE78" s="1716">
        <v>276.92480670000003</v>
      </c>
      <c r="AF78" s="1716">
        <v>278.61804120000011</v>
      </c>
      <c r="AG78" s="1716">
        <v>293.82262680000002</v>
      </c>
      <c r="AH78" s="1717">
        <v>2999.530176900013</v>
      </c>
      <c r="AI78" s="1329"/>
      <c r="AJ78" s="1329"/>
    </row>
    <row r="79" spans="1:41" s="1" customFormat="1" ht="18.75" customHeight="1" thickBot="1">
      <c r="A79" s="200"/>
      <c r="B79" s="1039"/>
      <c r="C79" s="1967"/>
      <c r="D79" s="78" t="s">
        <v>44</v>
      </c>
      <c r="E79" s="79">
        <f>SUMIF($D$6:$D$74,$D$79,E$6:E$74)</f>
        <v>292.11205779999995</v>
      </c>
      <c r="F79" s="80">
        <f t="shared" ref="F79:P79" si="3">SUMIF($D$6:$D$74,$D$79,F$6:F$74)</f>
        <v>285.99535839999999</v>
      </c>
      <c r="G79" s="80">
        <f t="shared" si="3"/>
        <v>241.31631010000004</v>
      </c>
      <c r="H79" s="80">
        <f t="shared" si="3"/>
        <v>168.119272</v>
      </c>
      <c r="I79" s="80">
        <f t="shared" si="3"/>
        <v>190.16771380000003</v>
      </c>
      <c r="J79" s="80">
        <f t="shared" si="3"/>
        <v>221.2562542</v>
      </c>
      <c r="K79" s="80">
        <f t="shared" si="3"/>
        <v>245.29142670000005</v>
      </c>
      <c r="L79" s="80">
        <f t="shared" si="3"/>
        <v>249.59876110000005</v>
      </c>
      <c r="M79" s="80">
        <f t="shared" si="3"/>
        <v>256.30754809999996</v>
      </c>
      <c r="N79" s="80">
        <f t="shared" si="3"/>
        <v>276.92480670000009</v>
      </c>
      <c r="O79" s="80">
        <f t="shared" si="3"/>
        <v>278.61804119999999</v>
      </c>
      <c r="P79" s="80">
        <f t="shared" si="3"/>
        <v>293.82262680000014</v>
      </c>
      <c r="Q79" s="81">
        <f>SUM(E79:P79)</f>
        <v>2999.5301769000007</v>
      </c>
      <c r="R79" s="628"/>
      <c r="S79" s="1329"/>
      <c r="T79" s="1979"/>
      <c r="U79" s="1747" t="s">
        <v>49</v>
      </c>
      <c r="V79" s="1726">
        <v>1928.2426159699928</v>
      </c>
      <c r="W79" s="1727">
        <v>1924.9170828000092</v>
      </c>
      <c r="X79" s="1727">
        <v>1807.537180430015</v>
      </c>
      <c r="Y79" s="1727">
        <v>1607.1004006800056</v>
      </c>
      <c r="Z79" s="1727">
        <v>1576.0390785700092</v>
      </c>
      <c r="AA79" s="1727">
        <v>1551.3139449599933</v>
      </c>
      <c r="AB79" s="1727">
        <v>1646.8121813300102</v>
      </c>
      <c r="AC79" s="1727">
        <v>1714.9312427499958</v>
      </c>
      <c r="AD79" s="1727">
        <v>1721.5513087199954</v>
      </c>
      <c r="AE79" s="1727">
        <v>1795.4655424699868</v>
      </c>
      <c r="AF79" s="1727">
        <v>1790.2162225399645</v>
      </c>
      <c r="AG79" s="1727">
        <v>1829.2342433300121</v>
      </c>
      <c r="AH79" s="1728">
        <v>20893.36104454883</v>
      </c>
      <c r="AI79" s="1329"/>
      <c r="AJ79" s="1472"/>
      <c r="AK79" s="1040"/>
      <c r="AL79" s="1040"/>
      <c r="AM79" s="1040"/>
      <c r="AN79" s="1040"/>
      <c r="AO79" s="1040"/>
    </row>
    <row r="80" spans="1:41" s="1" customFormat="1" ht="18.75" customHeight="1" thickBot="1">
      <c r="A80" s="200"/>
      <c r="B80" s="1041"/>
      <c r="C80" s="1042" t="s">
        <v>49</v>
      </c>
      <c r="D80" s="395"/>
      <c r="E80" s="394">
        <f t="shared" ref="E80:P80" si="4">SUM(E78:E79)</f>
        <v>1928.2426159699976</v>
      </c>
      <c r="F80" s="82">
        <f t="shared" si="4"/>
        <v>1924.917082800001</v>
      </c>
      <c r="G80" s="82">
        <f t="shared" si="4"/>
        <v>1807.5371804299984</v>
      </c>
      <c r="H80" s="82">
        <f t="shared" si="4"/>
        <v>1607.1004006800001</v>
      </c>
      <c r="I80" s="82">
        <f t="shared" si="4"/>
        <v>1576.0390785700026</v>
      </c>
      <c r="J80" s="82">
        <f t="shared" si="4"/>
        <v>1551.3139449600019</v>
      </c>
      <c r="K80" s="82">
        <f t="shared" si="4"/>
        <v>1646.8121813299999</v>
      </c>
      <c r="L80" s="82">
        <f t="shared" si="4"/>
        <v>1714.9312427500008</v>
      </c>
      <c r="M80" s="82">
        <f t="shared" si="4"/>
        <v>1721.5513087199997</v>
      </c>
      <c r="N80" s="82">
        <f t="shared" si="4"/>
        <v>1795.4655424700036</v>
      </c>
      <c r="O80" s="82">
        <f t="shared" si="4"/>
        <v>1790.2162225399952</v>
      </c>
      <c r="P80" s="82">
        <f t="shared" si="4"/>
        <v>1829.2342433299971</v>
      </c>
      <c r="Q80" s="83">
        <f>SUM(E80:P80)</f>
        <v>20893.361044549998</v>
      </c>
      <c r="R80" s="628"/>
      <c r="S80" s="1329"/>
      <c r="T80" s="1462"/>
      <c r="U80" s="1462"/>
      <c r="V80" s="1470"/>
      <c r="W80" s="1470"/>
      <c r="X80" s="1470"/>
      <c r="Y80" s="1477"/>
      <c r="Z80" s="1477"/>
      <c r="AA80" s="1477"/>
      <c r="AB80" s="1477"/>
      <c r="AC80" s="1477"/>
      <c r="AD80" s="1477"/>
      <c r="AE80" s="1477"/>
      <c r="AF80" s="1477"/>
      <c r="AG80" s="1477"/>
      <c r="AH80" s="1477"/>
      <c r="AI80" s="1329"/>
      <c r="AJ80" s="1472"/>
      <c r="AK80" s="1040"/>
      <c r="AL80" s="1040"/>
      <c r="AM80" s="1040"/>
      <c r="AN80" s="1040"/>
      <c r="AO80" s="1040"/>
    </row>
    <row r="81" spans="1:41" s="1" customFormat="1" ht="18.75" customHeight="1">
      <c r="A81" s="200"/>
      <c r="B81" s="228"/>
      <c r="C81" s="283"/>
      <c r="D81" s="1043"/>
      <c r="E81" s="1044"/>
      <c r="F81" s="1044"/>
      <c r="G81" s="1044"/>
      <c r="H81" s="1044"/>
      <c r="I81" s="1044"/>
      <c r="J81" s="1044"/>
      <c r="K81" s="1044"/>
      <c r="L81" s="1044"/>
      <c r="M81" s="1044"/>
      <c r="N81" s="1044"/>
      <c r="O81" s="1044"/>
      <c r="P81" s="1044"/>
      <c r="Q81" s="628"/>
      <c r="R81" s="628"/>
      <c r="S81" s="1329"/>
      <c r="T81" s="1462"/>
      <c r="U81" s="1462"/>
      <c r="V81" s="1470"/>
      <c r="W81" s="1470"/>
      <c r="X81" s="1470"/>
      <c r="Y81" s="1477"/>
      <c r="Z81" s="1477"/>
      <c r="AA81" s="1477"/>
      <c r="AB81" s="1477"/>
      <c r="AC81" s="1477"/>
      <c r="AD81" s="1477"/>
      <c r="AE81" s="1477"/>
      <c r="AF81" s="1477"/>
      <c r="AG81" s="1477"/>
      <c r="AH81" s="1477"/>
      <c r="AI81" s="1329"/>
      <c r="AJ81" s="1472"/>
      <c r="AK81" s="1040"/>
      <c r="AL81" s="1040"/>
      <c r="AM81" s="1040"/>
      <c r="AN81" s="1040"/>
      <c r="AO81" s="1040"/>
    </row>
    <row r="82" spans="1:41" s="1" customFormat="1" ht="18.75" customHeight="1">
      <c r="A82" s="200"/>
      <c r="B82" s="228"/>
      <c r="C82" s="283"/>
      <c r="D82" s="1043"/>
      <c r="E82" s="1044"/>
      <c r="F82" s="1044"/>
      <c r="G82" s="1044"/>
      <c r="H82" s="1044"/>
      <c r="I82" s="1044"/>
      <c r="J82" s="1044"/>
      <c r="K82" s="1044"/>
      <c r="L82" s="1044"/>
      <c r="M82" s="1044"/>
      <c r="N82" s="1044"/>
      <c r="O82" s="1044"/>
      <c r="P82" s="1044"/>
      <c r="Q82" s="628"/>
      <c r="R82" s="628"/>
      <c r="S82" s="1329"/>
      <c r="T82" s="1463"/>
      <c r="U82" s="1462"/>
      <c r="V82" s="1470"/>
      <c r="W82" s="1470"/>
      <c r="X82" s="1471"/>
      <c r="Y82" s="1477"/>
      <c r="Z82" s="1477"/>
      <c r="AA82" s="1477"/>
      <c r="AB82" s="1477"/>
      <c r="AC82" s="1477"/>
      <c r="AD82" s="1477"/>
      <c r="AE82" s="1477"/>
      <c r="AF82" s="1477"/>
      <c r="AG82" s="1477"/>
      <c r="AH82" s="1477"/>
      <c r="AI82" s="1329"/>
      <c r="AJ82" s="1472"/>
      <c r="AK82" s="1040"/>
      <c r="AL82" s="1040"/>
      <c r="AM82" s="1040"/>
      <c r="AN82" s="1040"/>
      <c r="AO82" s="1040"/>
    </row>
    <row r="83" spans="1:41" ht="15">
      <c r="A83" s="24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57"/>
      <c r="T83" s="1329"/>
      <c r="U83" s="1329"/>
      <c r="V83" s="1477"/>
      <c r="W83" s="1477"/>
      <c r="X83" s="1477"/>
      <c r="Y83" s="1477"/>
      <c r="Z83" s="1477"/>
      <c r="AA83" s="1477"/>
      <c r="AB83" s="1477"/>
      <c r="AC83" s="1477"/>
      <c r="AD83" s="1477"/>
      <c r="AE83" s="1477"/>
      <c r="AF83" s="1477"/>
      <c r="AG83" s="1477"/>
      <c r="AH83" s="1477"/>
      <c r="AJ83" s="1478"/>
      <c r="AK83" s="71"/>
      <c r="AL83" s="71"/>
      <c r="AM83" s="71"/>
      <c r="AN83" s="71"/>
      <c r="AO83" s="71"/>
    </row>
    <row r="84" spans="1:41" ht="15">
      <c r="A84" s="24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T84" s="1329"/>
      <c r="U84" s="1329"/>
      <c r="V84" s="1477"/>
      <c r="W84" s="1477"/>
      <c r="X84" s="1477"/>
      <c r="Y84" s="1477"/>
      <c r="Z84" s="1477"/>
      <c r="AA84" s="1477"/>
      <c r="AB84" s="1477"/>
      <c r="AC84" s="1477"/>
      <c r="AD84" s="1477"/>
      <c r="AE84" s="1477"/>
      <c r="AF84" s="1477"/>
      <c r="AG84" s="1477"/>
      <c r="AH84" s="1477"/>
      <c r="AJ84" s="1478"/>
      <c r="AK84" s="71"/>
      <c r="AL84" s="71"/>
      <c r="AM84" s="71"/>
      <c r="AN84" s="71"/>
      <c r="AO84" s="71"/>
    </row>
    <row r="85" spans="1:41">
      <c r="A85" s="24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1474"/>
      <c r="T85" s="1329"/>
      <c r="U85" s="1329"/>
      <c r="V85" s="1477"/>
      <c r="W85" s="1477"/>
      <c r="X85" s="1477"/>
      <c r="Y85" s="1477"/>
      <c r="Z85" s="1477"/>
      <c r="AA85" s="1477"/>
      <c r="AB85" s="1477"/>
      <c r="AC85" s="1477"/>
      <c r="AD85" s="1477"/>
      <c r="AE85" s="1477"/>
      <c r="AF85" s="1477"/>
      <c r="AG85" s="1477"/>
      <c r="AH85" s="1477"/>
    </row>
    <row r="86" spans="1:41">
      <c r="A86" s="24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57"/>
      <c r="T86" s="1329"/>
      <c r="U86" s="1329"/>
      <c r="V86" s="1477"/>
      <c r="W86" s="1477"/>
      <c r="X86" s="1477"/>
      <c r="Y86" s="1477"/>
      <c r="Z86" s="1477"/>
      <c r="AA86" s="1477"/>
      <c r="AB86" s="1477"/>
      <c r="AC86" s="1477"/>
      <c r="AD86" s="1477"/>
      <c r="AE86" s="1477"/>
      <c r="AF86" s="1477"/>
      <c r="AG86" s="1477"/>
      <c r="AH86" s="1477"/>
    </row>
    <row r="87" spans="1:41">
      <c r="A87" s="24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57"/>
    </row>
    <row r="88" spans="1:41">
      <c r="A88" s="24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57"/>
    </row>
    <row r="89" spans="1:41">
      <c r="A89" s="24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57"/>
    </row>
    <row r="90" spans="1:41">
      <c r="A90" s="24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57"/>
    </row>
    <row r="91" spans="1:41">
      <c r="A91" s="24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57"/>
    </row>
    <row r="92" spans="1:41">
      <c r="A92" s="24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57"/>
    </row>
    <row r="93" spans="1:41">
      <c r="A93" s="24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57"/>
    </row>
    <row r="94" spans="1:41">
      <c r="A94" s="24"/>
      <c r="B94" s="20"/>
      <c r="C94" s="13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57"/>
    </row>
    <row r="95" spans="1:41">
      <c r="A95" s="24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57"/>
    </row>
    <row r="96" spans="1:41">
      <c r="A96" s="24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57"/>
    </row>
    <row r="97" spans="1:18">
      <c r="A97" s="24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57"/>
    </row>
    <row r="98" spans="1:18">
      <c r="A98" s="24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57"/>
    </row>
    <row r="99" spans="1:18">
      <c r="A99" s="24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57"/>
    </row>
    <row r="100" spans="1:18">
      <c r="A100" s="24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57"/>
    </row>
    <row r="101" spans="1:18">
      <c r="A101" s="24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57"/>
    </row>
    <row r="102" spans="1:18">
      <c r="A102" s="24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57"/>
    </row>
    <row r="103" spans="1:18">
      <c r="A103" s="24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57"/>
    </row>
    <row r="104" spans="1:18">
      <c r="A104" s="24"/>
      <c r="B104" s="20"/>
      <c r="C104" s="13"/>
      <c r="D104" s="20"/>
      <c r="E104" s="56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</row>
    <row r="105" spans="1:18">
      <c r="A105" s="24"/>
      <c r="B105" s="20"/>
      <c r="C105" s="13"/>
      <c r="D105" s="20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</row>
    <row r="106" spans="1:18">
      <c r="A106" s="24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</row>
    <row r="107" spans="1:18">
      <c r="A107" s="24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</row>
    <row r="108" spans="1:18">
      <c r="A108" s="24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</row>
    <row r="109" spans="1:18">
      <c r="A109" s="24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</row>
    <row r="110" spans="1:18">
      <c r="A110" s="24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</row>
    <row r="111" spans="1:18">
      <c r="A111" s="24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</row>
    <row r="112" spans="1:18">
      <c r="A112" s="24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</row>
    <row r="113" spans="1:18">
      <c r="A113" s="24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</row>
    <row r="114" spans="1:18">
      <c r="A114" s="24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</row>
    <row r="115" spans="1:18">
      <c r="A115" s="24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</row>
    <row r="116" spans="1:18">
      <c r="A116" s="24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</row>
    <row r="117" spans="1:18" ht="13.5" thickBot="1">
      <c r="A117" s="2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</row>
    <row r="118" spans="1:18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</row>
    <row r="119" spans="1:18">
      <c r="B119" s="15"/>
      <c r="C119" s="1330"/>
      <c r="D119" s="1330"/>
      <c r="E119" s="1330"/>
      <c r="F119" s="1330"/>
      <c r="G119" s="1330"/>
      <c r="H119" s="1330"/>
      <c r="I119" s="1330"/>
      <c r="J119" s="1330"/>
      <c r="K119" s="1330"/>
      <c r="L119" s="1330"/>
      <c r="M119" s="1330"/>
      <c r="N119" s="1330"/>
      <c r="O119" s="1330"/>
      <c r="P119" s="1330"/>
      <c r="Q119" s="1330"/>
      <c r="R119" s="1330"/>
    </row>
    <row r="120" spans="1:18">
      <c r="B120" s="15"/>
      <c r="C120" s="1330"/>
      <c r="D120" s="1330"/>
      <c r="E120" s="1330"/>
      <c r="F120" s="1330"/>
      <c r="G120" s="1330"/>
      <c r="H120" s="1330"/>
      <c r="I120" s="1330"/>
      <c r="J120" s="1330"/>
      <c r="K120" s="1330"/>
      <c r="L120" s="1330"/>
      <c r="M120" s="1330"/>
      <c r="N120" s="1330"/>
      <c r="O120" s="1330"/>
      <c r="P120" s="1330"/>
      <c r="Q120" s="1330"/>
      <c r="R120" s="1330"/>
    </row>
    <row r="121" spans="1:18">
      <c r="B121" s="15"/>
      <c r="C121" s="1330"/>
      <c r="D121" s="1493" t="s">
        <v>161</v>
      </c>
      <c r="E121" s="1330"/>
      <c r="F121" s="1330"/>
      <c r="G121" s="1330"/>
      <c r="H121" s="1330"/>
      <c r="I121" s="1330"/>
      <c r="J121" s="1330"/>
      <c r="K121" s="1330"/>
      <c r="L121" s="1330"/>
      <c r="M121" s="1330"/>
      <c r="N121" s="1330"/>
      <c r="O121" s="1330"/>
      <c r="P121" s="1330"/>
      <c r="Q121" s="1330"/>
      <c r="R121" s="1330"/>
    </row>
    <row r="122" spans="1:18">
      <c r="B122" s="15"/>
      <c r="C122" s="1330"/>
      <c r="D122" s="1330"/>
      <c r="E122" s="1494" t="s">
        <v>107</v>
      </c>
      <c r="F122" s="1494" t="s">
        <v>108</v>
      </c>
      <c r="G122" s="1494" t="s">
        <v>109</v>
      </c>
      <c r="H122" s="1494" t="s">
        <v>110</v>
      </c>
      <c r="I122" s="1494" t="s">
        <v>111</v>
      </c>
      <c r="J122" s="1494" t="s">
        <v>112</v>
      </c>
      <c r="K122" s="1494" t="s">
        <v>113</v>
      </c>
      <c r="L122" s="1494" t="s">
        <v>114</v>
      </c>
      <c r="M122" s="1494" t="s">
        <v>115</v>
      </c>
      <c r="N122" s="1494" t="s">
        <v>116</v>
      </c>
      <c r="O122" s="1494" t="s">
        <v>117</v>
      </c>
      <c r="P122" s="1494" t="s">
        <v>118</v>
      </c>
      <c r="Q122" s="1330"/>
      <c r="R122" s="1330"/>
    </row>
    <row r="123" spans="1:18">
      <c r="B123" s="15"/>
      <c r="C123" s="1330"/>
      <c r="D123" s="1330" t="s">
        <v>63</v>
      </c>
      <c r="E123" s="1495">
        <f>E63</f>
        <v>510.50211662999811</v>
      </c>
      <c r="F123" s="1495">
        <f t="shared" ref="F123:P123" si="5">F63</f>
        <v>531.60203286000217</v>
      </c>
      <c r="G123" s="1495">
        <f t="shared" si="5"/>
        <v>483.35237374999991</v>
      </c>
      <c r="H123" s="1495">
        <f t="shared" si="5"/>
        <v>437.37391550000046</v>
      </c>
      <c r="I123" s="1495">
        <f t="shared" si="5"/>
        <v>435.68043869000064</v>
      </c>
      <c r="J123" s="1495">
        <f t="shared" si="5"/>
        <v>400.24760083000001</v>
      </c>
      <c r="K123" s="1495">
        <f t="shared" si="5"/>
        <v>426.23252250000144</v>
      </c>
      <c r="L123" s="1495">
        <f t="shared" si="5"/>
        <v>440.8110812000013</v>
      </c>
      <c r="M123" s="1495">
        <f t="shared" si="5"/>
        <v>448.01641712999975</v>
      </c>
      <c r="N123" s="1495">
        <f t="shared" si="5"/>
        <v>448.80643291000109</v>
      </c>
      <c r="O123" s="1495">
        <f t="shared" si="5"/>
        <v>453.88329673999709</v>
      </c>
      <c r="P123" s="1495">
        <f t="shared" si="5"/>
        <v>455.13551582999958</v>
      </c>
      <c r="Q123" s="1496">
        <f t="shared" ref="Q123:Q128" si="6">SUM(E123:P123)</f>
        <v>5471.6437445700003</v>
      </c>
      <c r="R123" s="1330"/>
    </row>
    <row r="124" spans="1:18">
      <c r="B124" s="15"/>
      <c r="C124" s="1330"/>
      <c r="D124" s="1330" t="s">
        <v>238</v>
      </c>
      <c r="E124" s="1495">
        <f>E57</f>
        <v>435.11323670000053</v>
      </c>
      <c r="F124" s="1495">
        <f t="shared" ref="F124:P124" si="7">F57</f>
        <v>442.58772529999948</v>
      </c>
      <c r="G124" s="1495">
        <f t="shared" si="7"/>
        <v>436.27912809999992</v>
      </c>
      <c r="H124" s="1495">
        <f t="shared" si="7"/>
        <v>396.12431690000062</v>
      </c>
      <c r="I124" s="1495">
        <f t="shared" si="7"/>
        <v>371.15232800000075</v>
      </c>
      <c r="J124" s="1495">
        <f t="shared" si="7"/>
        <v>359.47335990000147</v>
      </c>
      <c r="K124" s="1495">
        <f t="shared" si="7"/>
        <v>366.83687959999912</v>
      </c>
      <c r="L124" s="1495">
        <f t="shared" si="7"/>
        <v>392.36349290000032</v>
      </c>
      <c r="M124" s="1495">
        <f t="shared" si="7"/>
        <v>389.5765267000013</v>
      </c>
      <c r="N124" s="1495">
        <f t="shared" si="7"/>
        <v>411.93741620000247</v>
      </c>
      <c r="O124" s="1495">
        <f t="shared" si="7"/>
        <v>402.93984289999884</v>
      </c>
      <c r="P124" s="1495">
        <f t="shared" si="7"/>
        <v>399.46636599999727</v>
      </c>
      <c r="Q124" s="1496">
        <f t="shared" si="6"/>
        <v>4803.8506192000023</v>
      </c>
      <c r="R124" s="1330"/>
    </row>
    <row r="125" spans="1:18">
      <c r="B125" s="15"/>
      <c r="C125" s="1330"/>
      <c r="D125" s="1330" t="s">
        <v>18</v>
      </c>
      <c r="E125" s="1495">
        <f>E60</f>
        <v>122.08201495000003</v>
      </c>
      <c r="F125" s="1495">
        <f t="shared" ref="F125:P125" si="8">F60</f>
        <v>120.67894771000029</v>
      </c>
      <c r="G125" s="1495">
        <f t="shared" si="8"/>
        <v>116.41197350999954</v>
      </c>
      <c r="H125" s="1495">
        <f t="shared" si="8"/>
        <v>111.14403019999976</v>
      </c>
      <c r="I125" s="1495">
        <f t="shared" si="8"/>
        <v>105.6606297400009</v>
      </c>
      <c r="J125" s="1495">
        <f t="shared" si="8"/>
        <v>104.84999065000011</v>
      </c>
      <c r="K125" s="1495">
        <f t="shared" si="8"/>
        <v>111.1620603399996</v>
      </c>
      <c r="L125" s="1495">
        <f t="shared" si="8"/>
        <v>111.73896715999994</v>
      </c>
      <c r="M125" s="1495">
        <f t="shared" si="8"/>
        <v>110.52729216999955</v>
      </c>
      <c r="N125" s="1495">
        <f t="shared" si="8"/>
        <v>115.61887229999988</v>
      </c>
      <c r="O125" s="1495">
        <f t="shared" si="8"/>
        <v>114.05607039999987</v>
      </c>
      <c r="P125" s="1495">
        <f t="shared" si="8"/>
        <v>120.12097931000035</v>
      </c>
      <c r="Q125" s="1496">
        <f t="shared" si="6"/>
        <v>1364.0518284399998</v>
      </c>
      <c r="R125" s="1330"/>
    </row>
    <row r="126" spans="1:18">
      <c r="B126" s="15"/>
      <c r="C126" s="1330"/>
      <c r="D126" s="1330" t="s">
        <v>17</v>
      </c>
      <c r="E126" s="1495">
        <f>E33</f>
        <v>85.356218889999866</v>
      </c>
      <c r="F126" s="1495">
        <f t="shared" ref="F126:P126" si="9">F33</f>
        <v>84.07941871999985</v>
      </c>
      <c r="G126" s="1495">
        <f t="shared" si="9"/>
        <v>77.738512150000034</v>
      </c>
      <c r="H126" s="1495">
        <f t="shared" si="9"/>
        <v>74.665740199999803</v>
      </c>
      <c r="I126" s="1495">
        <f t="shared" si="9"/>
        <v>72.12997794000016</v>
      </c>
      <c r="J126" s="1495">
        <f t="shared" si="9"/>
        <v>69.646433509999895</v>
      </c>
      <c r="K126" s="1495">
        <f t="shared" si="9"/>
        <v>71.141708269999839</v>
      </c>
      <c r="L126" s="1495">
        <f t="shared" si="9"/>
        <v>71.360138020000036</v>
      </c>
      <c r="M126" s="1495">
        <f t="shared" si="9"/>
        <v>72.761268360000145</v>
      </c>
      <c r="N126" s="1495">
        <f t="shared" si="9"/>
        <v>76.976804810000061</v>
      </c>
      <c r="O126" s="1495">
        <f t="shared" si="9"/>
        <v>79.507902960000195</v>
      </c>
      <c r="P126" s="1495">
        <f t="shared" si="9"/>
        <v>79.74256724999988</v>
      </c>
      <c r="Q126" s="1496">
        <f t="shared" si="6"/>
        <v>915.10669107999979</v>
      </c>
      <c r="R126" s="1330"/>
    </row>
    <row r="127" spans="1:18">
      <c r="B127" s="15"/>
      <c r="C127" s="1330"/>
      <c r="D127" s="1330" t="s">
        <v>33</v>
      </c>
      <c r="E127" s="1495">
        <f t="shared" ref="E127:P127" si="10">E72</f>
        <v>75.72953549999994</v>
      </c>
      <c r="F127" s="1495">
        <f t="shared" si="10"/>
        <v>70.775150499999754</v>
      </c>
      <c r="G127" s="1495">
        <f t="shared" si="10"/>
        <v>71.669825100000025</v>
      </c>
      <c r="H127" s="1495">
        <f t="shared" si="10"/>
        <v>67.727081599999764</v>
      </c>
      <c r="I127" s="1495">
        <f t="shared" si="10"/>
        <v>64.361690400000043</v>
      </c>
      <c r="J127" s="1495">
        <f t="shared" si="10"/>
        <v>60.602230999999989</v>
      </c>
      <c r="K127" s="1495">
        <f t="shared" si="10"/>
        <v>67.607254699999842</v>
      </c>
      <c r="L127" s="1495">
        <f t="shared" si="10"/>
        <v>69.425729299999858</v>
      </c>
      <c r="M127" s="1495">
        <f t="shared" si="10"/>
        <v>68.160000999999482</v>
      </c>
      <c r="N127" s="1495">
        <f t="shared" si="10"/>
        <v>71.841716000000105</v>
      </c>
      <c r="O127" s="1495">
        <f t="shared" si="10"/>
        <v>70.112833299999608</v>
      </c>
      <c r="P127" s="1495">
        <f t="shared" si="10"/>
        <v>72.908147800000123</v>
      </c>
      <c r="Q127" s="1496">
        <f t="shared" si="6"/>
        <v>830.92119619999858</v>
      </c>
      <c r="R127" s="1330"/>
    </row>
    <row r="128" spans="1:18">
      <c r="B128" s="15"/>
      <c r="C128" s="1330"/>
      <c r="D128" s="1330" t="s">
        <v>15</v>
      </c>
      <c r="E128" s="1495">
        <f>E30</f>
        <v>70.496249599999814</v>
      </c>
      <c r="F128" s="1495">
        <f t="shared" ref="F128:P128" si="11">F30</f>
        <v>66.562718999999902</v>
      </c>
      <c r="G128" s="1495">
        <f t="shared" si="11"/>
        <v>67.772764999999623</v>
      </c>
      <c r="H128" s="1495">
        <f t="shared" si="11"/>
        <v>63.378293699999958</v>
      </c>
      <c r="I128" s="1495">
        <f t="shared" si="11"/>
        <v>63.404346400000321</v>
      </c>
      <c r="J128" s="1495">
        <f t="shared" si="11"/>
        <v>65.324484600000446</v>
      </c>
      <c r="K128" s="1495">
        <f t="shared" si="11"/>
        <v>67.930559199999763</v>
      </c>
      <c r="L128" s="1495">
        <f t="shared" si="11"/>
        <v>68.683583099999623</v>
      </c>
      <c r="M128" s="1495">
        <f t="shared" si="11"/>
        <v>71.223991399999505</v>
      </c>
      <c r="N128" s="1495">
        <f t="shared" si="11"/>
        <v>73.461777200000014</v>
      </c>
      <c r="O128" s="1495">
        <f t="shared" si="11"/>
        <v>73.236105999999907</v>
      </c>
      <c r="P128" s="1495">
        <f t="shared" si="11"/>
        <v>74.535829099999944</v>
      </c>
      <c r="Q128" s="1496">
        <f t="shared" si="6"/>
        <v>826.01070429999891</v>
      </c>
      <c r="R128" s="1330"/>
    </row>
    <row r="129" spans="2:19">
      <c r="B129" s="15"/>
      <c r="C129" s="1330"/>
      <c r="D129" s="1330"/>
      <c r="E129" s="1330"/>
      <c r="F129" s="1330"/>
      <c r="G129" s="1330"/>
      <c r="H129" s="1330"/>
      <c r="I129" s="1330"/>
      <c r="J129" s="1330"/>
      <c r="K129" s="1330"/>
      <c r="L129" s="1330"/>
      <c r="M129" s="1330"/>
      <c r="N129" s="1330"/>
      <c r="O129" s="1330"/>
      <c r="P129" s="1330"/>
      <c r="Q129" s="1330"/>
      <c r="R129" s="1330"/>
    </row>
    <row r="130" spans="2:19">
      <c r="B130" s="15"/>
      <c r="C130" s="1330"/>
      <c r="D130" s="1330"/>
      <c r="E130" s="1497"/>
      <c r="F130" s="1497"/>
      <c r="G130" s="1497"/>
      <c r="H130" s="1497"/>
      <c r="I130" s="1497"/>
      <c r="J130" s="1497"/>
      <c r="K130" s="1497"/>
      <c r="L130" s="1497"/>
      <c r="M130" s="1497"/>
      <c r="N130" s="1497"/>
      <c r="O130" s="1497"/>
      <c r="P130" s="1497"/>
      <c r="Q130" s="1330"/>
      <c r="R130" s="1330"/>
    </row>
    <row r="131" spans="2:19">
      <c r="B131" s="15"/>
      <c r="C131" s="1330"/>
      <c r="D131" s="1330"/>
      <c r="E131" s="1330"/>
      <c r="F131" s="1330"/>
      <c r="G131" s="1330"/>
      <c r="H131" s="1330"/>
      <c r="I131" s="1330"/>
      <c r="J131" s="1330"/>
      <c r="K131" s="1330"/>
      <c r="L131" s="1330"/>
      <c r="M131" s="1330"/>
      <c r="N131" s="1330"/>
      <c r="O131" s="1330"/>
      <c r="P131" s="1330"/>
      <c r="Q131" s="1330"/>
      <c r="R131" s="1330"/>
    </row>
    <row r="132" spans="2:19">
      <c r="B132" s="15"/>
      <c r="C132" s="1330"/>
      <c r="D132" s="1493" t="s">
        <v>162</v>
      </c>
      <c r="E132" s="1330"/>
      <c r="F132" s="1330"/>
      <c r="G132" s="1330"/>
      <c r="H132" s="1330"/>
      <c r="I132" s="1330"/>
      <c r="J132" s="1330"/>
      <c r="K132" s="1330"/>
      <c r="L132" s="1330"/>
      <c r="M132" s="1330"/>
      <c r="N132" s="1330"/>
      <c r="O132" s="1330"/>
      <c r="P132" s="1330"/>
      <c r="Q132" s="1330"/>
      <c r="R132" s="1330"/>
    </row>
    <row r="133" spans="2:19">
      <c r="B133" s="15"/>
      <c r="C133" s="1330"/>
      <c r="D133" s="1330"/>
      <c r="E133" s="1498" t="str">
        <f t="shared" ref="E133:P133" si="12">E122</f>
        <v>Ene</v>
      </c>
      <c r="F133" s="1498" t="str">
        <f t="shared" si="12"/>
        <v>Feb</v>
      </c>
      <c r="G133" s="1498" t="str">
        <f t="shared" si="12"/>
        <v>Mar</v>
      </c>
      <c r="H133" s="1498" t="str">
        <f t="shared" si="12"/>
        <v>Abr</v>
      </c>
      <c r="I133" s="1498" t="str">
        <f t="shared" si="12"/>
        <v>May</v>
      </c>
      <c r="J133" s="1498" t="str">
        <f t="shared" si="12"/>
        <v>Jun</v>
      </c>
      <c r="K133" s="1498" t="str">
        <f t="shared" si="12"/>
        <v>Jul</v>
      </c>
      <c r="L133" s="1498" t="str">
        <f t="shared" si="12"/>
        <v>Ago</v>
      </c>
      <c r="M133" s="1498" t="str">
        <f t="shared" si="12"/>
        <v>Sep</v>
      </c>
      <c r="N133" s="1498" t="str">
        <f t="shared" si="12"/>
        <v>Oct</v>
      </c>
      <c r="O133" s="1498" t="str">
        <f t="shared" si="12"/>
        <v>Nov</v>
      </c>
      <c r="P133" s="1498" t="str">
        <f t="shared" si="12"/>
        <v>Dic</v>
      </c>
      <c r="Q133" s="1330"/>
      <c r="R133" s="1330"/>
    </row>
    <row r="134" spans="2:19">
      <c r="B134" s="15"/>
      <c r="C134" s="1330"/>
      <c r="D134" s="1330" t="s">
        <v>238</v>
      </c>
      <c r="E134" s="1495">
        <f>E58</f>
        <v>145.46843279999993</v>
      </c>
      <c r="F134" s="1495">
        <f t="shared" ref="F134:P134" si="13">F58</f>
        <v>145.17242739999998</v>
      </c>
      <c r="G134" s="1495">
        <f t="shared" si="13"/>
        <v>112.3436803</v>
      </c>
      <c r="H134" s="1495">
        <f t="shared" si="13"/>
        <v>64.248237000000017</v>
      </c>
      <c r="I134" s="1495">
        <f t="shared" si="13"/>
        <v>79.188742900000022</v>
      </c>
      <c r="J134" s="1495">
        <f t="shared" si="13"/>
        <v>102.91123609999997</v>
      </c>
      <c r="K134" s="1495">
        <f t="shared" si="13"/>
        <v>117.35783310000005</v>
      </c>
      <c r="L134" s="1495">
        <f t="shared" si="13"/>
        <v>120.06711430000006</v>
      </c>
      <c r="M134" s="1495">
        <f t="shared" si="13"/>
        <v>122.69334539999996</v>
      </c>
      <c r="N134" s="1495">
        <f t="shared" si="13"/>
        <v>128.66750410000009</v>
      </c>
      <c r="O134" s="1495">
        <f t="shared" si="13"/>
        <v>129.82852259999999</v>
      </c>
      <c r="P134" s="1495">
        <f t="shared" si="13"/>
        <v>132.21947420000009</v>
      </c>
      <c r="Q134" s="1496">
        <f t="shared" ref="Q134:Q139" si="14">SUM(E134:P134)</f>
        <v>1400.1665502000003</v>
      </c>
      <c r="R134" s="1330"/>
    </row>
    <row r="135" spans="2:19">
      <c r="B135" s="15"/>
      <c r="C135" s="1330"/>
      <c r="D135" s="1330" t="s">
        <v>17</v>
      </c>
      <c r="E135" s="1495">
        <f>E34</f>
        <v>33.259139599999997</v>
      </c>
      <c r="F135" s="1495">
        <f t="shared" ref="F135:P135" si="15">F34</f>
        <v>33.295722100000006</v>
      </c>
      <c r="G135" s="1495">
        <f t="shared" si="15"/>
        <v>30.419748400000003</v>
      </c>
      <c r="H135" s="1495">
        <f t="shared" si="15"/>
        <v>26.386402900000007</v>
      </c>
      <c r="I135" s="1495">
        <f t="shared" si="15"/>
        <v>25.878311199999999</v>
      </c>
      <c r="J135" s="1495">
        <f t="shared" si="15"/>
        <v>26.411689800000001</v>
      </c>
      <c r="K135" s="1495">
        <f t="shared" si="15"/>
        <v>30.299166199999995</v>
      </c>
      <c r="L135" s="1495">
        <f t="shared" si="15"/>
        <v>31.617463799999996</v>
      </c>
      <c r="M135" s="1495">
        <f t="shared" si="15"/>
        <v>33.410782800000007</v>
      </c>
      <c r="N135" s="1495">
        <f t="shared" si="15"/>
        <v>38.202583500000003</v>
      </c>
      <c r="O135" s="1495">
        <f t="shared" si="15"/>
        <v>37.908587000000018</v>
      </c>
      <c r="P135" s="1495">
        <f t="shared" si="15"/>
        <v>40.860281499999999</v>
      </c>
      <c r="Q135" s="1496">
        <f t="shared" si="14"/>
        <v>387.94987880000002</v>
      </c>
      <c r="R135" s="1330"/>
    </row>
    <row r="136" spans="2:19">
      <c r="B136" s="15"/>
      <c r="C136" s="1330"/>
      <c r="D136" s="1330" t="s">
        <v>18</v>
      </c>
      <c r="E136" s="1495">
        <f>E61</f>
        <v>32.858659000000017</v>
      </c>
      <c r="F136" s="1495">
        <f t="shared" ref="F136:P136" si="16">F61</f>
        <v>32.521212000000006</v>
      </c>
      <c r="G136" s="1495">
        <f t="shared" si="16"/>
        <v>30.894295</v>
      </c>
      <c r="H136" s="1495">
        <f t="shared" si="16"/>
        <v>24.995349999999995</v>
      </c>
      <c r="I136" s="1495">
        <f t="shared" si="16"/>
        <v>29.609963999999984</v>
      </c>
      <c r="J136" s="1495">
        <f t="shared" si="16"/>
        <v>32.238127000000006</v>
      </c>
      <c r="K136" s="1495">
        <f t="shared" si="16"/>
        <v>31.250810999999999</v>
      </c>
      <c r="L136" s="1495">
        <f t="shared" si="16"/>
        <v>29.861118000000005</v>
      </c>
      <c r="M136" s="1495">
        <f t="shared" si="16"/>
        <v>28.593420999999992</v>
      </c>
      <c r="N136" s="1495">
        <f t="shared" si="16"/>
        <v>31.509475000000009</v>
      </c>
      <c r="O136" s="1495">
        <f t="shared" si="16"/>
        <v>33.971711000000013</v>
      </c>
      <c r="P136" s="1495">
        <f t="shared" si="16"/>
        <v>39.909898000000013</v>
      </c>
      <c r="Q136" s="1496">
        <f t="shared" si="14"/>
        <v>378.21404100000007</v>
      </c>
      <c r="R136" s="1330"/>
    </row>
    <row r="137" spans="2:19">
      <c r="B137" s="15"/>
      <c r="C137" s="1330"/>
      <c r="D137" s="1330" t="s">
        <v>3</v>
      </c>
      <c r="E137" s="1495">
        <f>E7</f>
        <v>16.593786099999996</v>
      </c>
      <c r="F137" s="1495">
        <f t="shared" ref="F137:P137" si="17">F7</f>
        <v>15.554331900000001</v>
      </c>
      <c r="G137" s="1495">
        <f t="shared" si="17"/>
        <v>13.647892900000002</v>
      </c>
      <c r="H137" s="1495">
        <f t="shared" si="17"/>
        <v>11.542016599999998</v>
      </c>
      <c r="I137" s="1495">
        <f t="shared" si="17"/>
        <v>11.391362200000003</v>
      </c>
      <c r="J137" s="1495">
        <f t="shared" si="17"/>
        <v>10.774318399999999</v>
      </c>
      <c r="K137" s="1495">
        <f t="shared" si="17"/>
        <v>11.380751799999999</v>
      </c>
      <c r="L137" s="1495">
        <f t="shared" si="17"/>
        <v>12.064451400000003</v>
      </c>
      <c r="M137" s="1495">
        <f t="shared" si="17"/>
        <v>13.022316399999996</v>
      </c>
      <c r="N137" s="1495">
        <f t="shared" si="17"/>
        <v>15.133251899999996</v>
      </c>
      <c r="O137" s="1495">
        <f t="shared" si="17"/>
        <v>14.550396299999996</v>
      </c>
      <c r="P137" s="1495">
        <f t="shared" si="17"/>
        <v>16.2062411</v>
      </c>
      <c r="Q137" s="1496">
        <f t="shared" si="14"/>
        <v>161.86111699999998</v>
      </c>
      <c r="R137" s="1330"/>
    </row>
    <row r="138" spans="2:19">
      <c r="B138" s="15"/>
      <c r="C138" s="1330"/>
      <c r="D138" s="1330" t="s">
        <v>33</v>
      </c>
      <c r="E138" s="1495">
        <f>E73</f>
        <v>13.576999300000001</v>
      </c>
      <c r="F138" s="1495">
        <f t="shared" ref="F138:P138" si="18">F73</f>
        <v>11.991411499999995</v>
      </c>
      <c r="G138" s="1495">
        <f t="shared" si="18"/>
        <v>12.030986099999996</v>
      </c>
      <c r="H138" s="1495">
        <f t="shared" si="18"/>
        <v>9.9870877</v>
      </c>
      <c r="I138" s="1495">
        <f t="shared" si="18"/>
        <v>10.0292852</v>
      </c>
      <c r="J138" s="1495">
        <f t="shared" si="18"/>
        <v>10.4764179</v>
      </c>
      <c r="K138" s="1495">
        <f t="shared" si="18"/>
        <v>11.307349499999999</v>
      </c>
      <c r="L138" s="1495">
        <f t="shared" si="18"/>
        <v>12.439046399999999</v>
      </c>
      <c r="M138" s="1495">
        <f t="shared" si="18"/>
        <v>13.131746400000001</v>
      </c>
      <c r="N138" s="1495">
        <f t="shared" si="18"/>
        <v>14.001873000000003</v>
      </c>
      <c r="O138" s="1495">
        <f t="shared" si="18"/>
        <v>13.065087900000005</v>
      </c>
      <c r="P138" s="1495">
        <f t="shared" si="18"/>
        <v>13.906846399999999</v>
      </c>
      <c r="Q138" s="1496">
        <f t="shared" si="14"/>
        <v>145.94413729999999</v>
      </c>
      <c r="R138" s="1330"/>
    </row>
    <row r="139" spans="2:19">
      <c r="B139" s="15"/>
      <c r="C139" s="1330"/>
      <c r="D139" s="1330" t="s">
        <v>350</v>
      </c>
      <c r="E139" s="1495">
        <f>E64</f>
        <v>12.951523999999997</v>
      </c>
      <c r="F139" s="1495">
        <f t="shared" ref="F139:P139" si="19">F64</f>
        <v>12.8595819</v>
      </c>
      <c r="G139" s="1495">
        <f t="shared" si="19"/>
        <v>9.8965492000000008</v>
      </c>
      <c r="H139" s="1495">
        <f t="shared" si="19"/>
        <v>5.0068632999999991</v>
      </c>
      <c r="I139" s="1495">
        <f t="shared" si="19"/>
        <v>6.084667500000001</v>
      </c>
      <c r="J139" s="1495">
        <f t="shared" si="19"/>
        <v>8.3780622999999999</v>
      </c>
      <c r="K139" s="1495">
        <f t="shared" si="19"/>
        <v>11.021327600000003</v>
      </c>
      <c r="L139" s="1495">
        <f t="shared" si="19"/>
        <v>11.294122300000003</v>
      </c>
      <c r="M139" s="1495">
        <f t="shared" si="19"/>
        <v>11.664129600000003</v>
      </c>
      <c r="N139" s="1495">
        <f t="shared" si="19"/>
        <v>11.1077046</v>
      </c>
      <c r="O139" s="1495">
        <f t="shared" si="19"/>
        <v>11.338937499999997</v>
      </c>
      <c r="P139" s="1495">
        <f t="shared" si="19"/>
        <v>11.44609</v>
      </c>
      <c r="Q139" s="1496">
        <f t="shared" si="14"/>
        <v>123.04955980000001</v>
      </c>
      <c r="R139" s="1330"/>
    </row>
    <row r="140" spans="2:19">
      <c r="B140" s="15"/>
      <c r="C140" s="1330"/>
      <c r="D140" s="1330"/>
      <c r="E140" s="1330"/>
      <c r="F140" s="1330"/>
      <c r="G140" s="1330"/>
      <c r="H140" s="1330"/>
      <c r="I140" s="1330"/>
      <c r="J140" s="1330"/>
      <c r="K140" s="1330"/>
      <c r="L140" s="1330"/>
      <c r="M140" s="1330"/>
      <c r="N140" s="1330"/>
      <c r="O140" s="1330"/>
      <c r="P140" s="1330"/>
      <c r="Q140" s="1330"/>
      <c r="R140" s="1330"/>
    </row>
    <row r="141" spans="2:19" ht="19.899999999999999" customHeight="1">
      <c r="B141" s="15"/>
      <c r="C141" s="1330"/>
      <c r="D141" s="1330"/>
      <c r="E141" s="1700"/>
      <c r="F141" s="1700"/>
      <c r="G141" s="1700"/>
      <c r="H141" s="1700"/>
      <c r="I141" s="1700"/>
      <c r="J141" s="1700"/>
      <c r="K141" s="1700"/>
      <c r="L141" s="1700"/>
      <c r="M141" s="1700"/>
      <c r="N141" s="1700"/>
      <c r="O141" s="1700"/>
      <c r="P141" s="1700"/>
      <c r="Q141" s="1700"/>
      <c r="R141" s="1330"/>
      <c r="S141" s="1748"/>
    </row>
    <row r="142" spans="2:19">
      <c r="B142" s="15"/>
      <c r="C142" s="15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</row>
    <row r="143" spans="2:19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</row>
    <row r="144" spans="2:19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</row>
    <row r="145" spans="2:18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</row>
    <row r="146" spans="2:18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</row>
    <row r="147" spans="2:18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</row>
    <row r="148" spans="2:18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</row>
    <row r="149" spans="2:18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</row>
    <row r="150" spans="2:18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</row>
    <row r="151" spans="2:18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</row>
    <row r="152" spans="2:18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</row>
    <row r="153" spans="2:18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</row>
  </sheetData>
  <mergeCells count="53">
    <mergeCell ref="T77:T79"/>
    <mergeCell ref="T74:T76"/>
    <mergeCell ref="T44:T46"/>
    <mergeCell ref="T47:T49"/>
    <mergeCell ref="T50:T52"/>
    <mergeCell ref="T62:T64"/>
    <mergeCell ref="T65:T67"/>
    <mergeCell ref="T68:T70"/>
    <mergeCell ref="T71:T73"/>
    <mergeCell ref="T38:T40"/>
    <mergeCell ref="T56:T58"/>
    <mergeCell ref="T59:T61"/>
    <mergeCell ref="T53:T55"/>
    <mergeCell ref="T41:T43"/>
    <mergeCell ref="T8:T10"/>
    <mergeCell ref="T11:T13"/>
    <mergeCell ref="T14:T16"/>
    <mergeCell ref="T17:T19"/>
    <mergeCell ref="T20:T22"/>
    <mergeCell ref="T23:T25"/>
    <mergeCell ref="T26:T28"/>
    <mergeCell ref="T29:T31"/>
    <mergeCell ref="T32:T34"/>
    <mergeCell ref="T35:T37"/>
    <mergeCell ref="T1:AH1"/>
    <mergeCell ref="T2:AH2"/>
    <mergeCell ref="T3:AH3"/>
    <mergeCell ref="T4:U7"/>
    <mergeCell ref="V4:AH4"/>
    <mergeCell ref="V5:AH5"/>
    <mergeCell ref="V6:AH6"/>
    <mergeCell ref="O4:O5"/>
    <mergeCell ref="J4:J5"/>
    <mergeCell ref="P4:P5"/>
    <mergeCell ref="A1:P1"/>
    <mergeCell ref="B4:B5"/>
    <mergeCell ref="C4:C5"/>
    <mergeCell ref="D4:D5"/>
    <mergeCell ref="E4:E5"/>
    <mergeCell ref="F4:F5"/>
    <mergeCell ref="G4:G5"/>
    <mergeCell ref="H4:H5"/>
    <mergeCell ref="I4:I5"/>
    <mergeCell ref="C78:C79"/>
    <mergeCell ref="K4:K5"/>
    <mergeCell ref="L4:L5"/>
    <mergeCell ref="M4:M5"/>
    <mergeCell ref="N4:N5"/>
    <mergeCell ref="C42:C43"/>
    <mergeCell ref="C45:C46"/>
    <mergeCell ref="C48:C49"/>
    <mergeCell ref="C51:C52"/>
    <mergeCell ref="C54:C55"/>
  </mergeCells>
  <printOptions horizontalCentered="1"/>
  <pageMargins left="0.78740157480314965" right="0.78740157480314965" top="0.78740157480314965" bottom="0.59055118110236227" header="0" footer="0"/>
  <pageSetup paperSize="9" scale="3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25</vt:i4>
      </vt:variant>
    </vt:vector>
  </HeadingPairs>
  <TitlesOfParts>
    <vt:vector size="47" baseType="lpstr">
      <vt:lpstr>5.1</vt:lpstr>
      <vt:lpstr>5.2</vt:lpstr>
      <vt:lpstr>5.3.1</vt:lpstr>
      <vt:lpstr>5.3.2</vt:lpstr>
      <vt:lpstr>5.3.3 </vt:lpstr>
      <vt:lpstr>5.3.4</vt:lpstr>
      <vt:lpstr>5.3.5.1</vt:lpstr>
      <vt:lpstr>5.3.5.2</vt:lpstr>
      <vt:lpstr>5.3.5.3</vt:lpstr>
      <vt:lpstr>5.3.5.4</vt:lpstr>
      <vt:lpstr>5.3.5.5.1</vt:lpstr>
      <vt:lpstr>5.3.5.5.2</vt:lpstr>
      <vt:lpstr>5.3.5.5.3</vt:lpstr>
      <vt:lpstr>5.4.1</vt:lpstr>
      <vt:lpstr>5.4.2</vt:lpstr>
      <vt:lpstr>5.4.3</vt:lpstr>
      <vt:lpstr>5.5.1. </vt:lpstr>
      <vt:lpstr>5.5.2 </vt:lpstr>
      <vt:lpstr>5.5.2 Graf. </vt:lpstr>
      <vt:lpstr>5.5.3.1 </vt:lpstr>
      <vt:lpstr>5.5.3.2 </vt:lpstr>
      <vt:lpstr>GRAFICOS </vt:lpstr>
      <vt:lpstr>'5.1'!Área_de_impresión</vt:lpstr>
      <vt:lpstr>'5.2'!Área_de_impresión</vt:lpstr>
      <vt:lpstr>'5.3.1'!Área_de_impresión</vt:lpstr>
      <vt:lpstr>'5.3.2'!Área_de_impresión</vt:lpstr>
      <vt:lpstr>'5.3.3 '!Área_de_impresión</vt:lpstr>
      <vt:lpstr>'5.3.4'!Área_de_impresión</vt:lpstr>
      <vt:lpstr>'5.3.5.1'!Área_de_impresión</vt:lpstr>
      <vt:lpstr>'5.3.5.2'!Área_de_impresión</vt:lpstr>
      <vt:lpstr>'5.3.5.3'!Área_de_impresión</vt:lpstr>
      <vt:lpstr>'5.3.5.4'!Área_de_impresión</vt:lpstr>
      <vt:lpstr>'5.3.5.5.1'!Área_de_impresión</vt:lpstr>
      <vt:lpstr>'5.3.5.5.2'!Área_de_impresión</vt:lpstr>
      <vt:lpstr>'5.3.5.5.3'!Área_de_impresión</vt:lpstr>
      <vt:lpstr>'5.4.1'!Área_de_impresión</vt:lpstr>
      <vt:lpstr>'5.4.2'!Área_de_impresión</vt:lpstr>
      <vt:lpstr>'5.4.3'!Área_de_impresión</vt:lpstr>
      <vt:lpstr>'5.5.1. '!Área_de_impresión</vt:lpstr>
      <vt:lpstr>'5.5.2 '!Área_de_impresión</vt:lpstr>
      <vt:lpstr>'5.5.2 Graf. '!Área_de_impresión</vt:lpstr>
      <vt:lpstr>'5.5.3.1 '!Área_de_impresión</vt:lpstr>
      <vt:lpstr>'5.5.3.2 '!Área_de_impresión</vt:lpstr>
      <vt:lpstr>'GRAFICOS '!Área_de_impresión</vt:lpstr>
      <vt:lpstr>'5.3.5.5.3'!Títulos_a_imprimir</vt:lpstr>
      <vt:lpstr>'5.5.3.1 '!Títulos_a_imprimir</vt:lpstr>
      <vt:lpstr>'5.5.3.2 '!Títulos_a_imprimir</vt:lpstr>
    </vt:vector>
  </TitlesOfParts>
  <Company>MEM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LVILCHEZ</dc:creator>
  <cp:lastModifiedBy>Neyra Vilca, Anival Wenceslao</cp:lastModifiedBy>
  <cp:lastPrinted>2022-01-24T05:47:04Z</cp:lastPrinted>
  <dcterms:created xsi:type="dcterms:W3CDTF">2004-03-11T20:50:42Z</dcterms:created>
  <dcterms:modified xsi:type="dcterms:W3CDTF">2022-01-24T05:49:50Z</dcterms:modified>
</cp:coreProperties>
</file>